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erations\Invoice Tracking\Genevieve Invoices, Supporting Documentation, Budget Justifications\Special Requests\Small Business Invoice Training\Final Version\ABC Solar Invoice_1\"/>
    </mc:Choice>
  </mc:AlternateContent>
  <bookViews>
    <workbookView xWindow="540" yWindow="75" windowWidth="12450" windowHeight="7080" tabRatio="794"/>
  </bookViews>
  <sheets>
    <sheet name="Summary" sheetId="1" r:id="rId1"/>
    <sheet name="TT&amp;O Wksht" sheetId="9" r:id="rId2"/>
    <sheet name="TT&amp;O Personnel" sheetId="12" r:id="rId3"/>
    <sheet name="TT&amp;O Travel" sheetId="10" r:id="rId4"/>
    <sheet name="TT&amp;O Other" sheetId="11" r:id="rId5"/>
    <sheet name="Personnel" sheetId="14" r:id="rId6"/>
    <sheet name="Travel" sheetId="3" r:id="rId7"/>
    <sheet name="Equipment" sheetId="8" r:id="rId8"/>
    <sheet name="Supplies" sheetId="7" r:id="rId9"/>
    <sheet name="Other" sheetId="5" r:id="rId10"/>
    <sheet name="Contractual" sheetId="16" r:id="rId11"/>
  </sheets>
  <definedNames>
    <definedName name="_xlnm.Print_Area" localSheetId="10">Contractual!$A$1:$J$20</definedName>
    <definedName name="_xlnm.Print_Area" localSheetId="7">Equipment!$A$1:$J$12</definedName>
    <definedName name="_xlnm.Print_Area" localSheetId="9">Other!$A$1:$J$14</definedName>
    <definedName name="_xlnm.Print_Area" localSheetId="5">Personnel!$A$1:$K$13</definedName>
    <definedName name="_xlnm.Print_Area" localSheetId="8">Supplies!$A$1:$J$26</definedName>
    <definedName name="_xlnm.Print_Area" localSheetId="6">Travel!$A$1:$J$54</definedName>
    <definedName name="_xlnm.Print_Area" localSheetId="4">'TT&amp;O Other'!$A$1:$J$20</definedName>
    <definedName name="_xlnm.Print_Area" localSheetId="2">'TT&amp;O Personnel'!$A$1:$K$12</definedName>
    <definedName name="_xlnm.Print_Area" localSheetId="3">'TT&amp;O Travel'!$A$1:$J$42</definedName>
    <definedName name="_xlnm.Print_Area" localSheetId="1">'TT&amp;O Wksht'!$A$1:$L$19</definedName>
  </definedNames>
  <calcPr calcId="152511"/>
</workbook>
</file>

<file path=xl/calcChain.xml><?xml version="1.0" encoding="utf-8"?>
<calcChain xmlns="http://schemas.openxmlformats.org/spreadsheetml/2006/main">
  <c r="C18" i="9" l="1"/>
  <c r="C7" i="9"/>
  <c r="F6" i="9"/>
  <c r="F7" i="9"/>
  <c r="F8" i="9"/>
  <c r="F17" i="9"/>
  <c r="F19" i="9" s="1"/>
  <c r="F18" i="9"/>
  <c r="I17" i="1" l="1"/>
  <c r="I15" i="1"/>
  <c r="I14" i="1"/>
  <c r="I12" i="1"/>
  <c r="C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20" i="1" l="1"/>
  <c r="D20" i="1"/>
  <c r="K9" i="14"/>
  <c r="H16" i="9" l="1"/>
  <c r="H15" i="9"/>
  <c r="H14" i="9"/>
  <c r="H13" i="9"/>
  <c r="H12" i="9"/>
  <c r="H11" i="9"/>
  <c r="H10" i="9"/>
  <c r="H9" i="9"/>
  <c r="A13" i="7" l="1"/>
  <c r="A15" i="7"/>
  <c r="A17" i="7"/>
  <c r="A19" i="7"/>
  <c r="A21" i="7"/>
  <c r="A23" i="7"/>
  <c r="K11" i="14"/>
  <c r="K13" i="14"/>
  <c r="F7" i="1" s="1"/>
  <c r="I7" i="1" s="1"/>
  <c r="J9" i="3"/>
  <c r="J53" i="3" s="1"/>
  <c r="F9" i="1" s="1"/>
  <c r="I9" i="1" s="1"/>
  <c r="J19" i="16"/>
  <c r="F13" i="1"/>
  <c r="I13" i="1" s="1"/>
  <c r="K5" i="12"/>
  <c r="K7" i="12"/>
  <c r="K9" i="12"/>
  <c r="K10" i="12"/>
  <c r="C19" i="9"/>
  <c r="E7" i="9"/>
  <c r="E8" i="9"/>
  <c r="E9" i="9"/>
  <c r="E10" i="9"/>
  <c r="E11" i="9"/>
  <c r="E12" i="9"/>
  <c r="E13" i="9"/>
  <c r="E14" i="9"/>
  <c r="E15" i="9"/>
  <c r="E16" i="9"/>
  <c r="E17" i="9"/>
  <c r="E18" i="9"/>
  <c r="E6" i="9"/>
  <c r="D7" i="9"/>
  <c r="D8" i="9"/>
  <c r="D9" i="9"/>
  <c r="D10" i="9"/>
  <c r="D11" i="9"/>
  <c r="D12" i="9"/>
  <c r="D13" i="9"/>
  <c r="D14" i="9"/>
  <c r="D15" i="9"/>
  <c r="D16" i="9"/>
  <c r="D17" i="9"/>
  <c r="D18" i="9"/>
  <c r="D6" i="9"/>
  <c r="I9" i="9"/>
  <c r="I10" i="9"/>
  <c r="I11" i="9"/>
  <c r="I12" i="9"/>
  <c r="I13" i="9"/>
  <c r="I14" i="9"/>
  <c r="I15" i="9"/>
  <c r="I16" i="9"/>
  <c r="H17" i="9"/>
  <c r="I17" i="9"/>
  <c r="H8" i="9"/>
  <c r="A7" i="7"/>
  <c r="A9" i="7"/>
  <c r="A11" i="7"/>
  <c r="J25" i="7"/>
  <c r="K8" i="9"/>
  <c r="J41" i="10"/>
  <c r="F11" i="1"/>
  <c r="K5" i="14"/>
  <c r="K7" i="14"/>
  <c r="J19" i="11"/>
  <c r="A39" i="3"/>
  <c r="A41" i="3"/>
  <c r="A43" i="3" s="1"/>
  <c r="A45" i="3" s="1"/>
  <c r="A47" i="3" s="1"/>
  <c r="A49" i="3" s="1"/>
  <c r="A51" i="3" s="1"/>
  <c r="J11" i="8"/>
  <c r="F10" i="1"/>
  <c r="J13" i="5"/>
  <c r="G17" i="1"/>
  <c r="G15" i="1"/>
  <c r="J15" i="1" s="1"/>
  <c r="L15" i="1" s="1"/>
  <c r="G14" i="1"/>
  <c r="G12" i="1"/>
  <c r="J12" i="1" s="1"/>
  <c r="L12" i="1" s="1"/>
  <c r="K12" i="12"/>
  <c r="G9" i="9"/>
  <c r="G10" i="9"/>
  <c r="J10" i="9"/>
  <c r="L10" i="9"/>
  <c r="K10" i="9"/>
  <c r="G11" i="9"/>
  <c r="G12" i="9"/>
  <c r="G13" i="9"/>
  <c r="J13" i="9"/>
  <c r="L13" i="9"/>
  <c r="G14" i="9"/>
  <c r="G15" i="9"/>
  <c r="J15" i="9"/>
  <c r="L15" i="9"/>
  <c r="K12" i="9"/>
  <c r="J12" i="9"/>
  <c r="L12" i="9"/>
  <c r="J9" i="9"/>
  <c r="L9" i="9"/>
  <c r="K14" i="9"/>
  <c r="J14" i="9"/>
  <c r="L14" i="9"/>
  <c r="K13" i="9"/>
  <c r="K11" i="9"/>
  <c r="J11" i="9"/>
  <c r="L11" i="9"/>
  <c r="K9" i="9"/>
  <c r="K15" i="9"/>
  <c r="G16" i="9"/>
  <c r="J16" i="9"/>
  <c r="G17" i="9"/>
  <c r="J17" i="9"/>
  <c r="L17" i="9" s="1"/>
  <c r="L16" i="9"/>
  <c r="K16" i="9"/>
  <c r="K17" i="9"/>
  <c r="E19" i="9" l="1"/>
  <c r="D19" i="9"/>
  <c r="H12" i="1"/>
  <c r="K12" i="1" s="1"/>
  <c r="H17" i="1"/>
  <c r="K17" i="1" s="1"/>
  <c r="J17" i="1"/>
  <c r="L17" i="1" s="1"/>
  <c r="H14" i="1"/>
  <c r="K14" i="1" s="1"/>
  <c r="J14" i="1"/>
  <c r="L14" i="1" s="1"/>
  <c r="G11" i="1"/>
  <c r="J11" i="1" s="1"/>
  <c r="L11" i="1" s="1"/>
  <c r="I11" i="1"/>
  <c r="H15" i="1"/>
  <c r="K15" i="1" s="1"/>
  <c r="G10" i="1"/>
  <c r="I10" i="1"/>
  <c r="G9" i="1"/>
  <c r="F19" i="1"/>
  <c r="I19" i="1" s="1"/>
  <c r="F8" i="1"/>
  <c r="G7" i="1"/>
  <c r="H11" i="1"/>
  <c r="K11" i="1" s="1"/>
  <c r="G8" i="9"/>
  <c r="J8" i="9" s="1"/>
  <c r="L8" i="9" s="1"/>
  <c r="I8" i="9"/>
  <c r="H18" i="9"/>
  <c r="K18" i="9" s="1"/>
  <c r="I18" i="9"/>
  <c r="G18" i="9"/>
  <c r="J18" i="9" s="1"/>
  <c r="F18" i="1"/>
  <c r="H6" i="9"/>
  <c r="I6" i="9"/>
  <c r="G6" i="9"/>
  <c r="H7" i="9"/>
  <c r="K7" i="9" s="1"/>
  <c r="G7" i="9"/>
  <c r="J7" i="9" s="1"/>
  <c r="L7" i="9" s="1"/>
  <c r="I7" i="9"/>
  <c r="G13" i="1"/>
  <c r="F16" i="1"/>
  <c r="I16" i="1" s="1"/>
  <c r="H9" i="1" l="1"/>
  <c r="K9" i="1" s="1"/>
  <c r="J9" i="1"/>
  <c r="L9" i="1" s="1"/>
  <c r="H13" i="1"/>
  <c r="K13" i="1" s="1"/>
  <c r="J13" i="1"/>
  <c r="L13" i="1" s="1"/>
  <c r="H7" i="1"/>
  <c r="K7" i="1" s="1"/>
  <c r="J7" i="1"/>
  <c r="L7" i="1" s="1"/>
  <c r="G18" i="1"/>
  <c r="I18" i="1"/>
  <c r="G8" i="1"/>
  <c r="I8" i="1"/>
  <c r="H10" i="1"/>
  <c r="K10" i="1" s="1"/>
  <c r="J10" i="1"/>
  <c r="L10" i="1" s="1"/>
  <c r="G19" i="1"/>
  <c r="I19" i="9"/>
  <c r="G19" i="9"/>
  <c r="J6" i="9"/>
  <c r="L6" i="9" s="1"/>
  <c r="H19" i="9"/>
  <c r="K6" i="9"/>
  <c r="K19" i="9" s="1"/>
  <c r="L18" i="9"/>
  <c r="J19" i="9"/>
  <c r="G16" i="1"/>
  <c r="J16" i="1" s="1"/>
  <c r="F20" i="1"/>
  <c r="I20" i="1" l="1"/>
  <c r="H18" i="1"/>
  <c r="K18" i="1" s="1"/>
  <c r="J18" i="1"/>
  <c r="L18" i="1" s="1"/>
  <c r="L16" i="1"/>
  <c r="H16" i="1"/>
  <c r="K16" i="1" s="1"/>
  <c r="H19" i="1"/>
  <c r="K19" i="1" s="1"/>
  <c r="J19" i="1"/>
  <c r="L19" i="1" s="1"/>
  <c r="H8" i="1"/>
  <c r="K8" i="1" s="1"/>
  <c r="J8" i="1"/>
  <c r="L8" i="1" s="1"/>
  <c r="G20" i="1"/>
  <c r="L19" i="9"/>
  <c r="H20" i="1" l="1"/>
  <c r="D22" i="1" s="1"/>
  <c r="L20" i="1"/>
  <c r="J20" i="1"/>
  <c r="K20" i="1"/>
</calcChain>
</file>

<file path=xl/sharedStrings.xml><?xml version="1.0" encoding="utf-8"?>
<sst xmlns="http://schemas.openxmlformats.org/spreadsheetml/2006/main" count="223" uniqueCount="127">
  <si>
    <t>CATEGORY</t>
  </si>
  <si>
    <t>a. Personnel</t>
  </si>
  <si>
    <t>c. Travel</t>
  </si>
  <si>
    <t>d. Equipment</t>
  </si>
  <si>
    <t>e. Supplies</t>
  </si>
  <si>
    <t>f. Contractual</t>
  </si>
  <si>
    <t>Sub-recipient</t>
  </si>
  <si>
    <t>FFRDC</t>
  </si>
  <si>
    <t>Vendor</t>
  </si>
  <si>
    <t xml:space="preserve">Total Contractual </t>
  </si>
  <si>
    <t>g. Construction</t>
  </si>
  <si>
    <t>h. Other Direct Costs</t>
  </si>
  <si>
    <t>Total Project Costs</t>
  </si>
  <si>
    <t>Cost Share</t>
  </si>
  <si>
    <t>*Pay rates correspond to ADP salary reports</t>
  </si>
  <si>
    <t>Project Manager</t>
  </si>
  <si>
    <t>Scientist</t>
  </si>
  <si>
    <t>Process Engineer</t>
  </si>
  <si>
    <t xml:space="preserve">Pay </t>
  </si>
  <si>
    <t>Pay Rate* ($/Hr)</t>
  </si>
  <si>
    <t>Time (Hr)</t>
  </si>
  <si>
    <t>Person/Position</t>
  </si>
  <si>
    <t>Month</t>
  </si>
  <si>
    <t>Item</t>
  </si>
  <si>
    <t>Principal Investigator</t>
  </si>
  <si>
    <t>Award Technical Tasks</t>
  </si>
  <si>
    <t>TOTAL</t>
  </si>
  <si>
    <t>Supplies</t>
  </si>
  <si>
    <t>Amount</t>
  </si>
  <si>
    <t>REIMBURSEMENT REQUEST</t>
  </si>
  <si>
    <t>Reimbursement Amount</t>
  </si>
  <si>
    <t>Travel</t>
  </si>
  <si>
    <t>b. Fringe Benefits (36.58%)</t>
  </si>
  <si>
    <t>i. Indirect Charges (46.9%)</t>
  </si>
  <si>
    <t>Other</t>
  </si>
  <si>
    <t>Total</t>
  </si>
  <si>
    <t>Equipment</t>
  </si>
  <si>
    <t>Total Project Cost</t>
  </si>
  <si>
    <t>Expenditure During Project Period</t>
  </si>
  <si>
    <t>Cumulative Expenditure to Date</t>
  </si>
  <si>
    <t>Remaining Balance</t>
  </si>
  <si>
    <t>Category</t>
  </si>
  <si>
    <t>ARPA-E</t>
  </si>
  <si>
    <t>a.</t>
  </si>
  <si>
    <t>TT&amp;O Personnel</t>
  </si>
  <si>
    <t>b.</t>
  </si>
  <si>
    <t xml:space="preserve"> TT&amp;O Fringe Benefits</t>
  </si>
  <si>
    <t>c.</t>
  </si>
  <si>
    <t xml:space="preserve"> TT&amp;O Travel</t>
  </si>
  <si>
    <t>d.</t>
  </si>
  <si>
    <t>TT&amp;O Equipment</t>
  </si>
  <si>
    <t>e.</t>
  </si>
  <si>
    <t>TT&amp;O Supplies</t>
  </si>
  <si>
    <t>f.</t>
  </si>
  <si>
    <t>TT&amp;O Contractual</t>
  </si>
  <si>
    <t>TT&amp;O FFRDC</t>
  </si>
  <si>
    <t>TT&amp;O Vendor</t>
  </si>
  <si>
    <t>g.</t>
  </si>
  <si>
    <t>TT&amp;O Construction</t>
  </si>
  <si>
    <t>h.</t>
  </si>
  <si>
    <t>TT&amp;O Other Direct Charges</t>
  </si>
  <si>
    <t>i.</t>
  </si>
  <si>
    <t>TT&amp;O Indirect</t>
  </si>
  <si>
    <t>Total TT&amp;O Cost</t>
  </si>
  <si>
    <t>TT&amp;O Travel</t>
  </si>
  <si>
    <t>Fringe 36.58%</t>
  </si>
  <si>
    <t xml:space="preserve">Indirect 46.90% </t>
  </si>
  <si>
    <t>TT&amp;O</t>
  </si>
  <si>
    <t xml:space="preserve">  Y2Q2 TE Module</t>
  </si>
  <si>
    <t xml:space="preserve">  Y2Q2 Hot Reactor</t>
  </si>
  <si>
    <t>Hertz</t>
  </si>
  <si>
    <t>Hyatt Place</t>
  </si>
  <si>
    <t>United Airlines</t>
  </si>
  <si>
    <t>Capitol Auto Parts</t>
  </si>
  <si>
    <t>Filters for blast cabinet - Inv 07IA6155 AmEx 9/9/13</t>
  </si>
  <si>
    <t>Fisher Scientific</t>
  </si>
  <si>
    <t>Mag Chloride Anhydrous - Inv 0828975 AmEx 7/19/13</t>
  </si>
  <si>
    <t>Grainger</t>
  </si>
  <si>
    <t>Hose Barb 90 deg - Inv 9196373162 AmEx 7/20/13</t>
  </si>
  <si>
    <t>Reducer Coupling/90 deg male elbow - Inv 9206673965</t>
  </si>
  <si>
    <t>Vacuum Pump Oil - Inv 9240358508 AmEx 9/12/13</t>
  </si>
  <si>
    <t xml:space="preserve">MTI Corp. </t>
  </si>
  <si>
    <t>Wafer Carriers - Order# 19459 AmEx 7/24/13</t>
  </si>
  <si>
    <t>Swagelock</t>
  </si>
  <si>
    <t>Male Connector - Inv 874902 AmEx 7/25/13</t>
  </si>
  <si>
    <t>Ted Pella</t>
  </si>
  <si>
    <t>Wafer cleaving pliers - Inv 441780 AmEx 7/25/13</t>
  </si>
  <si>
    <t>TG Solar</t>
  </si>
  <si>
    <t>Rosin Flux Pens - Receipt ID 0441 0337 6366 4156 AmEx 8/3/13</t>
  </si>
  <si>
    <t>Umicore</t>
  </si>
  <si>
    <t>Targets - Inv 37183 Ck# 1576</t>
  </si>
  <si>
    <t>Delta Airlines</t>
  </si>
  <si>
    <t>Award Costs (TT&amp;O Personnel)</t>
  </si>
  <si>
    <t>Total Current Charges</t>
  </si>
  <si>
    <t>Cumulative Charges To-Date</t>
  </si>
  <si>
    <t>Total Inv</t>
  </si>
  <si>
    <t>Hotel room for 1/21/2014</t>
  </si>
  <si>
    <t>Roundtrip airfare from Austin, TX to Minneapolis, MN 1/21/2014 to 1/22/2014</t>
  </si>
  <si>
    <t>Employee A</t>
  </si>
  <si>
    <t>Employee B</t>
  </si>
  <si>
    <t>Employee C</t>
  </si>
  <si>
    <t>Employee D</t>
  </si>
  <si>
    <t>Total Technical Tasks</t>
  </si>
  <si>
    <t xml:space="preserve">ABC Solar Project </t>
  </si>
  <si>
    <t>ABC Solar Project</t>
  </si>
  <si>
    <t>TT&amp;O Sub-recipient</t>
  </si>
  <si>
    <t xml:space="preserve">Total TT&amp;O Contractual </t>
  </si>
  <si>
    <t>Award # DE-AR0000XXX</t>
  </si>
  <si>
    <t>ABC Solar Project (Jan 2014)</t>
  </si>
  <si>
    <t>Hyatt</t>
  </si>
  <si>
    <t>Roundtrip airfare from San Francisco, CA to Minneapolis, MN 1/21/2014 to 1/22/2014</t>
  </si>
  <si>
    <t>Netzsch</t>
  </si>
  <si>
    <t xml:space="preserve">American Industrial </t>
  </si>
  <si>
    <t>Invoice # 5211</t>
  </si>
  <si>
    <t>Scanning Calorimeter Order # 606001815</t>
  </si>
  <si>
    <t>Ricardo</t>
  </si>
  <si>
    <t>Doc# 1800000519</t>
  </si>
  <si>
    <t>Doc# 1800000499</t>
  </si>
  <si>
    <t>Employee A - ABC Conference - Buffalo (Rental Car)</t>
  </si>
  <si>
    <t>Employee A - ABC Conference - Buffalo (Flight)</t>
  </si>
  <si>
    <t>Employee A - ABC Conference - Buffalo (Allowable Lodging)</t>
  </si>
  <si>
    <t>Employee A - ABC Conference - Buffalo (Meal)</t>
  </si>
  <si>
    <t>Employee A - ABC Conference - Buffalo (Parking)</t>
  </si>
  <si>
    <t>Contractual</t>
  </si>
  <si>
    <t>Car rental 1/21/2014 - 1/22/2014 in Minneapolis, MN. Four wheel drive rented due to inclement weather - snow and ice</t>
  </si>
  <si>
    <t>Kilpatrick Townsend</t>
  </si>
  <si>
    <t>Patent Costs Invoice 11457286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</si>
</sst>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8" formatCode="[$-409]m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left" wrapText="1"/>
    </xf>
    <xf numFmtId="43" fontId="0" fillId="0" borderId="4" xfId="2" applyFont="1" applyBorder="1"/>
    <xf numFmtId="43" fontId="0" fillId="0" borderId="4" xfId="2" applyFont="1" applyFill="1" applyBorder="1"/>
    <xf numFmtId="0" fontId="6" fillId="0" borderId="0" xfId="0" applyFont="1"/>
    <xf numFmtId="0" fontId="7" fillId="0" borderId="0" xfId="0" applyFont="1" applyAlignment="1"/>
    <xf numFmtId="44" fontId="0" fillId="0" borderId="0" xfId="0" applyNumberFormat="1"/>
    <xf numFmtId="44" fontId="4" fillId="0" borderId="11" xfId="0" applyNumberFormat="1" applyFont="1" applyBorder="1"/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Border="1"/>
    <xf numFmtId="0" fontId="9" fillId="0" borderId="24" xfId="0" applyFont="1" applyBorder="1"/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ill="1"/>
    <xf numFmtId="44" fontId="4" fillId="2" borderId="0" xfId="1" applyFont="1" applyFill="1"/>
    <xf numFmtId="43" fontId="11" fillId="0" borderId="0" xfId="2" applyFont="1"/>
    <xf numFmtId="43" fontId="0" fillId="4" borderId="4" xfId="2" applyFont="1" applyFill="1" applyBorder="1"/>
    <xf numFmtId="0" fontId="0" fillId="0" borderId="0" xfId="0" applyBorder="1" applyAlignment="1"/>
    <xf numFmtId="0" fontId="4" fillId="0" borderId="4" xfId="0" applyFont="1" applyBorder="1"/>
    <xf numFmtId="44" fontId="0" fillId="0" borderId="4" xfId="1" applyFont="1" applyBorder="1"/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Fill="1" applyAlignment="1"/>
    <xf numFmtId="44" fontId="4" fillId="0" borderId="0" xfId="0" applyNumberFormat="1" applyFont="1" applyFill="1" applyAlignment="1"/>
    <xf numFmtId="44" fontId="0" fillId="0" borderId="4" xfId="0" applyNumberFormat="1" applyFill="1" applyBorder="1"/>
    <xf numFmtId="44" fontId="0" fillId="0" borderId="4" xfId="0" applyNumberFormat="1" applyFont="1" applyFill="1" applyBorder="1" applyAlignment="1"/>
    <xf numFmtId="44" fontId="12" fillId="3" borderId="4" xfId="0" applyNumberFormat="1" applyFont="1" applyFill="1" applyBorder="1"/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3" fillId="0" borderId="0" xfId="0" applyFont="1" applyAlignment="1">
      <alignment wrapText="1"/>
    </xf>
    <xf numFmtId="44" fontId="4" fillId="0" borderId="4" xfId="0" applyNumberFormat="1" applyFont="1" applyBorder="1"/>
    <xf numFmtId="44" fontId="0" fillId="0" borderId="12" xfId="1" applyFont="1" applyBorder="1"/>
    <xf numFmtId="44" fontId="4" fillId="0" borderId="2" xfId="0" applyNumberFormat="1" applyFont="1" applyBorder="1"/>
    <xf numFmtId="44" fontId="0" fillId="0" borderId="29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31" xfId="0" applyFont="1" applyBorder="1"/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</xf>
    <xf numFmtId="0" fontId="0" fillId="0" borderId="2" xfId="0" applyBorder="1"/>
    <xf numFmtId="0" fontId="4" fillId="0" borderId="28" xfId="0" applyFont="1" applyBorder="1" applyAlignment="1">
      <alignment horizontal="center" vertical="center" wrapText="1"/>
    </xf>
    <xf numFmtId="44" fontId="0" fillId="0" borderId="28" xfId="1" applyFont="1" applyBorder="1"/>
    <xf numFmtId="0" fontId="0" fillId="0" borderId="3" xfId="0" applyBorder="1"/>
    <xf numFmtId="0" fontId="4" fillId="0" borderId="37" xfId="0" applyFont="1" applyBorder="1"/>
    <xf numFmtId="44" fontId="4" fillId="0" borderId="3" xfId="0" applyNumberFormat="1" applyFont="1" applyBorder="1"/>
    <xf numFmtId="44" fontId="0" fillId="0" borderId="39" xfId="1" applyFont="1" applyBorder="1"/>
    <xf numFmtId="0" fontId="4" fillId="0" borderId="0" xfId="0" applyFont="1" applyFill="1" applyAlignment="1">
      <alignment horizontal="center"/>
    </xf>
    <xf numFmtId="44" fontId="0" fillId="0" borderId="38" xfId="0" applyNumberFormat="1" applyFont="1" applyBorder="1"/>
    <xf numFmtId="44" fontId="0" fillId="0" borderId="37" xfId="0" applyNumberFormat="1" applyFont="1" applyBorder="1"/>
    <xf numFmtId="0" fontId="2" fillId="0" borderId="4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 indent="2"/>
    </xf>
    <xf numFmtId="0" fontId="2" fillId="0" borderId="4" xfId="0" applyFont="1" applyBorder="1" applyAlignment="1" applyProtection="1">
      <alignment horizontal="right" vertical="top" wrapText="1"/>
    </xf>
    <xf numFmtId="44" fontId="10" fillId="3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5" xfId="0" applyFont="1" applyBorder="1"/>
    <xf numFmtId="0" fontId="0" fillId="0" borderId="40" xfId="0" applyBorder="1"/>
    <xf numFmtId="0" fontId="0" fillId="0" borderId="41" xfId="0" applyBorder="1"/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10" fillId="0" borderId="15" xfId="0" applyNumberFormat="1" applyFont="1" applyBorder="1" applyAlignment="1">
      <alignment horizontal="center" vertical="center"/>
    </xf>
    <xf numFmtId="44" fontId="10" fillId="0" borderId="5" xfId="0" applyNumberFormat="1" applyFont="1" applyBorder="1" applyAlignment="1">
      <alignment horizontal="center" vertical="center"/>
    </xf>
    <xf numFmtId="44" fontId="10" fillId="3" borderId="15" xfId="0" applyNumberFormat="1" applyFont="1" applyFill="1" applyBorder="1" applyAlignment="1">
      <alignment horizontal="center" vertical="center"/>
    </xf>
    <xf numFmtId="44" fontId="10" fillId="3" borderId="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4" fontId="10" fillId="0" borderId="15" xfId="0" applyNumberFormat="1" applyFont="1" applyFill="1" applyBorder="1" applyAlignment="1">
      <alignment horizontal="center" vertical="center"/>
    </xf>
    <xf numFmtId="44" fontId="10" fillId="0" borderId="5" xfId="0" applyNumberFormat="1" applyFont="1" applyFill="1" applyBorder="1" applyAlignment="1">
      <alignment horizontal="center" vertical="center"/>
    </xf>
    <xf numFmtId="44" fontId="10" fillId="0" borderId="2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4" fontId="10" fillId="0" borderId="2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4" fillId="0" borderId="21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10" fillId="3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8" fontId="10" fillId="0" borderId="21" xfId="0" applyNumberFormat="1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4" fontId="15" fillId="0" borderId="15" xfId="0" applyNumberFormat="1" applyFont="1" applyFill="1" applyBorder="1" applyAlignment="1">
      <alignment horizontal="center" vertical="center"/>
    </xf>
    <xf numFmtId="44" fontId="15" fillId="0" borderId="5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4" fontId="15" fillId="0" borderId="21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168" fontId="0" fillId="0" borderId="31" xfId="0" applyNumberFormat="1" applyBorder="1" applyAlignment="1">
      <alignment horizontal="center" vertical="center" wrapText="1"/>
    </xf>
    <xf numFmtId="168" fontId="0" fillId="0" borderId="36" xfId="0" applyNumberFormat="1" applyBorder="1" applyAlignment="1">
      <alignment horizontal="center" vertical="center" wrapText="1"/>
    </xf>
    <xf numFmtId="43" fontId="0" fillId="0" borderId="29" xfId="2" applyFont="1" applyBorder="1"/>
    <xf numFmtId="43" fontId="0" fillId="4" borderId="29" xfId="2" applyFont="1" applyFill="1" applyBorder="1"/>
    <xf numFmtId="43" fontId="0" fillId="0" borderId="29" xfId="2" applyFont="1" applyFill="1" applyBorder="1"/>
    <xf numFmtId="43" fontId="0" fillId="0" borderId="37" xfId="2" applyFont="1" applyFill="1" applyBorder="1"/>
    <xf numFmtId="43" fontId="0" fillId="0" borderId="38" xfId="2" applyFont="1" applyFill="1" applyBorder="1"/>
    <xf numFmtId="0" fontId="4" fillId="0" borderId="32" xfId="0" applyFont="1" applyBorder="1"/>
    <xf numFmtId="0" fontId="2" fillId="0" borderId="12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 indent="2"/>
    </xf>
    <xf numFmtId="0" fontId="2" fillId="0" borderId="12" xfId="0" applyFont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H19" sqref="H19"/>
    </sheetView>
  </sheetViews>
  <sheetFormatPr defaultRowHeight="15" x14ac:dyDescent="0.25"/>
  <cols>
    <col min="1" max="1" width="2.42578125" customWidth="1"/>
    <col min="2" max="2" width="20.28515625" customWidth="1"/>
    <col min="3" max="3" width="14.7109375" customWidth="1"/>
    <col min="4" max="4" width="14.85546875" customWidth="1"/>
    <col min="5" max="5" width="14.140625" customWidth="1"/>
    <col min="6" max="6" width="12.5703125" bestFit="1" customWidth="1"/>
    <col min="7" max="7" width="16.42578125" customWidth="1"/>
    <col min="8" max="8" width="23.28515625" bestFit="1" customWidth="1"/>
    <col min="9" max="9" width="12.5703125" bestFit="1" customWidth="1"/>
    <col min="10" max="10" width="11.5703125" bestFit="1" customWidth="1"/>
    <col min="11" max="11" width="12.5703125" bestFit="1" customWidth="1"/>
    <col min="12" max="12" width="14.28515625" bestFit="1" customWidth="1"/>
  </cols>
  <sheetData>
    <row r="1" spans="1:12" ht="30" customHeight="1" x14ac:dyDescent="0.25">
      <c r="A1" s="74" t="s">
        <v>108</v>
      </c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</row>
    <row r="2" spans="1:12" ht="21" customHeight="1" x14ac:dyDescent="0.25">
      <c r="A2" s="77" t="s">
        <v>107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</row>
    <row r="3" spans="1:12" ht="15" customHeight="1" x14ac:dyDescent="0.35">
      <c r="A3" s="7"/>
      <c r="B3" s="6"/>
      <c r="D3" s="7"/>
      <c r="E3" s="7"/>
      <c r="F3" s="7"/>
      <c r="G3" s="7"/>
    </row>
    <row r="4" spans="1:12" ht="15.75" thickBot="1" x14ac:dyDescent="0.3"/>
    <row r="5" spans="1:12" ht="45" customHeight="1" x14ac:dyDescent="0.25">
      <c r="A5" s="66"/>
      <c r="B5" s="213"/>
      <c r="C5" s="220" t="s">
        <v>37</v>
      </c>
      <c r="D5" s="204"/>
      <c r="E5" s="221"/>
      <c r="F5" s="205">
        <v>41670</v>
      </c>
      <c r="G5" s="206"/>
      <c r="H5" s="207"/>
      <c r="I5" s="71" t="s">
        <v>39</v>
      </c>
      <c r="J5" s="72"/>
      <c r="K5" s="73"/>
      <c r="L5" s="50" t="s">
        <v>40</v>
      </c>
    </row>
    <row r="6" spans="1:12" ht="45" x14ac:dyDescent="0.25">
      <c r="A6" s="67"/>
      <c r="B6" s="214" t="s">
        <v>0</v>
      </c>
      <c r="C6" s="43" t="s">
        <v>37</v>
      </c>
      <c r="D6" s="41" t="s">
        <v>42</v>
      </c>
      <c r="E6" s="44" t="s">
        <v>13</v>
      </c>
      <c r="F6" s="43" t="s">
        <v>95</v>
      </c>
      <c r="G6" s="41" t="s">
        <v>13</v>
      </c>
      <c r="H6" s="44" t="s">
        <v>30</v>
      </c>
      <c r="I6" s="43" t="s">
        <v>94</v>
      </c>
      <c r="J6" s="41" t="s">
        <v>42</v>
      </c>
      <c r="K6" s="44" t="s">
        <v>13</v>
      </c>
      <c r="L6" s="52" t="s">
        <v>42</v>
      </c>
    </row>
    <row r="7" spans="1:12" x14ac:dyDescent="0.25">
      <c r="A7" s="67" t="s">
        <v>43</v>
      </c>
      <c r="B7" s="215" t="s">
        <v>1</v>
      </c>
      <c r="C7" s="39">
        <v>486520</v>
      </c>
      <c r="D7" s="25">
        <f>ROUND(C7*0.8, 2)</f>
        <v>389216</v>
      </c>
      <c r="E7" s="40">
        <f>ROUND(C7*0.2, 2)</f>
        <v>97304</v>
      </c>
      <c r="F7" s="39">
        <f>Personnel!K13</f>
        <v>18499.34</v>
      </c>
      <c r="G7" s="4">
        <f t="shared" ref="G7:G19" si="0">ROUND(0.2*F7,2)</f>
        <v>3699.87</v>
      </c>
      <c r="H7" s="208">
        <f>F7-G7</f>
        <v>14799.470000000001</v>
      </c>
      <c r="I7" s="39">
        <f>F7</f>
        <v>18499.34</v>
      </c>
      <c r="J7" s="25">
        <f>G7</f>
        <v>3699.87</v>
      </c>
      <c r="K7" s="40">
        <f>H7</f>
        <v>14799.470000000001</v>
      </c>
      <c r="L7" s="53">
        <f t="shared" ref="L7:L19" si="1">D7-J7</f>
        <v>385516.13</v>
      </c>
    </row>
    <row r="8" spans="1:12" ht="25.5" x14ac:dyDescent="0.25">
      <c r="A8" s="67" t="s">
        <v>45</v>
      </c>
      <c r="B8" s="215" t="s">
        <v>32</v>
      </c>
      <c r="C8" s="39">
        <v>177968.87</v>
      </c>
      <c r="D8" s="25">
        <f t="shared" ref="D8:D19" si="2">ROUND(C8*0.8, 2)</f>
        <v>142375.1</v>
      </c>
      <c r="E8" s="40">
        <f t="shared" ref="E8:E19" si="3">ROUND(C8*0.2, 2)</f>
        <v>35593.769999999997</v>
      </c>
      <c r="F8" s="39">
        <f>F7*0.3658</f>
        <v>6767.0585719999999</v>
      </c>
      <c r="G8" s="22">
        <f t="shared" si="0"/>
        <v>1353.41</v>
      </c>
      <c r="H8" s="209">
        <f t="shared" ref="H8:H19" si="4">F8-G8</f>
        <v>5413.6485720000001</v>
      </c>
      <c r="I8" s="39">
        <f t="shared" ref="I8:I19" si="5">F8</f>
        <v>6767.0585719999999</v>
      </c>
      <c r="J8" s="25">
        <f t="shared" ref="J8:J19" si="6">G8</f>
        <v>1353.41</v>
      </c>
      <c r="K8" s="40">
        <f t="shared" ref="K8:K19" si="7">H8</f>
        <v>5413.6485720000001</v>
      </c>
      <c r="L8" s="53">
        <f t="shared" si="1"/>
        <v>141021.69</v>
      </c>
    </row>
    <row r="9" spans="1:12" x14ac:dyDescent="0.25">
      <c r="A9" s="67" t="s">
        <v>47</v>
      </c>
      <c r="B9" s="215" t="s">
        <v>2</v>
      </c>
      <c r="C9" s="39">
        <v>6387.5</v>
      </c>
      <c r="D9" s="25">
        <f t="shared" si="2"/>
        <v>5110</v>
      </c>
      <c r="E9" s="40">
        <f t="shared" si="3"/>
        <v>1277.5</v>
      </c>
      <c r="F9" s="39">
        <f>Travel!J53</f>
        <v>843.06999999999994</v>
      </c>
      <c r="G9" s="5">
        <f t="shared" si="0"/>
        <v>168.61</v>
      </c>
      <c r="H9" s="210">
        <f t="shared" si="4"/>
        <v>674.45999999999992</v>
      </c>
      <c r="I9" s="39">
        <f t="shared" si="5"/>
        <v>843.06999999999994</v>
      </c>
      <c r="J9" s="25">
        <f t="shared" si="6"/>
        <v>168.61</v>
      </c>
      <c r="K9" s="40">
        <f t="shared" si="7"/>
        <v>674.45999999999992</v>
      </c>
      <c r="L9" s="53">
        <f t="shared" si="1"/>
        <v>4941.3900000000003</v>
      </c>
    </row>
    <row r="10" spans="1:12" x14ac:dyDescent="0.25">
      <c r="A10" s="67" t="s">
        <v>49</v>
      </c>
      <c r="B10" s="215" t="s">
        <v>3</v>
      </c>
      <c r="C10" s="39">
        <v>257428</v>
      </c>
      <c r="D10" s="25">
        <f t="shared" si="2"/>
        <v>205942.39999999999</v>
      </c>
      <c r="E10" s="40">
        <f t="shared" si="3"/>
        <v>51485.599999999999</v>
      </c>
      <c r="F10" s="39">
        <f>Equipment!J11</f>
        <v>75044</v>
      </c>
      <c r="G10" s="5">
        <f t="shared" si="0"/>
        <v>15008.8</v>
      </c>
      <c r="H10" s="210">
        <f t="shared" si="4"/>
        <v>60035.199999999997</v>
      </c>
      <c r="I10" s="39">
        <f t="shared" si="5"/>
        <v>75044</v>
      </c>
      <c r="J10" s="25">
        <f t="shared" si="6"/>
        <v>15008.8</v>
      </c>
      <c r="K10" s="40">
        <f t="shared" si="7"/>
        <v>60035.199999999997</v>
      </c>
      <c r="L10" s="53">
        <f t="shared" si="1"/>
        <v>190933.6</v>
      </c>
    </row>
    <row r="11" spans="1:12" ht="15" customHeight="1" x14ac:dyDescent="0.25">
      <c r="A11" s="67" t="s">
        <v>51</v>
      </c>
      <c r="B11" s="215" t="s">
        <v>4</v>
      </c>
      <c r="C11" s="39">
        <v>115789.46</v>
      </c>
      <c r="D11" s="25">
        <f t="shared" si="2"/>
        <v>92631.57</v>
      </c>
      <c r="E11" s="40">
        <f t="shared" si="3"/>
        <v>23157.89</v>
      </c>
      <c r="F11" s="39">
        <f>Supplies!J25</f>
        <v>14457.74</v>
      </c>
      <c r="G11" s="5">
        <f>ROUND(0.2*F11,2)</f>
        <v>2891.55</v>
      </c>
      <c r="H11" s="210">
        <f t="shared" si="4"/>
        <v>11566.189999999999</v>
      </c>
      <c r="I11" s="39">
        <f t="shared" si="5"/>
        <v>14457.74</v>
      </c>
      <c r="J11" s="25">
        <f t="shared" si="6"/>
        <v>2891.55</v>
      </c>
      <c r="K11" s="40">
        <f t="shared" si="7"/>
        <v>11566.189999999999</v>
      </c>
      <c r="L11" s="53">
        <f t="shared" si="1"/>
        <v>89740.02</v>
      </c>
    </row>
    <row r="12" spans="1:12" ht="15" customHeight="1" x14ac:dyDescent="0.25">
      <c r="A12" s="67" t="s">
        <v>53</v>
      </c>
      <c r="B12" s="215" t="s">
        <v>5</v>
      </c>
      <c r="C12" s="39">
        <v>0</v>
      </c>
      <c r="D12" s="25">
        <f t="shared" si="2"/>
        <v>0</v>
      </c>
      <c r="E12" s="40">
        <f t="shared" si="3"/>
        <v>0</v>
      </c>
      <c r="F12" s="39"/>
      <c r="G12" s="5">
        <f t="shared" si="0"/>
        <v>0</v>
      </c>
      <c r="H12" s="210">
        <f t="shared" si="4"/>
        <v>0</v>
      </c>
      <c r="I12" s="39">
        <f t="shared" si="5"/>
        <v>0</v>
      </c>
      <c r="J12" s="25">
        <f t="shared" si="6"/>
        <v>0</v>
      </c>
      <c r="K12" s="40">
        <f t="shared" si="7"/>
        <v>0</v>
      </c>
      <c r="L12" s="53">
        <f t="shared" si="1"/>
        <v>0</v>
      </c>
    </row>
    <row r="13" spans="1:12" x14ac:dyDescent="0.25">
      <c r="A13" s="67"/>
      <c r="B13" s="216" t="s">
        <v>6</v>
      </c>
      <c r="C13" s="39">
        <v>185298</v>
      </c>
      <c r="D13" s="25">
        <f t="shared" si="2"/>
        <v>148238.39999999999</v>
      </c>
      <c r="E13" s="40">
        <f t="shared" si="3"/>
        <v>37059.599999999999</v>
      </c>
      <c r="F13" s="39">
        <f>Contractual!J19</f>
        <v>19622.05</v>
      </c>
      <c r="G13" s="5">
        <f t="shared" si="0"/>
        <v>3924.41</v>
      </c>
      <c r="H13" s="210">
        <f t="shared" si="4"/>
        <v>15697.64</v>
      </c>
      <c r="I13" s="39">
        <f t="shared" si="5"/>
        <v>19622.05</v>
      </c>
      <c r="J13" s="25">
        <f t="shared" si="6"/>
        <v>3924.41</v>
      </c>
      <c r="K13" s="40">
        <f t="shared" si="7"/>
        <v>15697.64</v>
      </c>
      <c r="L13" s="53">
        <f t="shared" si="1"/>
        <v>144313.99</v>
      </c>
    </row>
    <row r="14" spans="1:12" x14ac:dyDescent="0.25">
      <c r="A14" s="67"/>
      <c r="B14" s="216" t="s">
        <v>7</v>
      </c>
      <c r="C14" s="39">
        <v>0</v>
      </c>
      <c r="D14" s="25">
        <f t="shared" si="2"/>
        <v>0</v>
      </c>
      <c r="E14" s="40">
        <f t="shared" si="3"/>
        <v>0</v>
      </c>
      <c r="F14" s="39"/>
      <c r="G14" s="5">
        <f t="shared" si="0"/>
        <v>0</v>
      </c>
      <c r="H14" s="210">
        <f t="shared" si="4"/>
        <v>0</v>
      </c>
      <c r="I14" s="39">
        <f t="shared" si="5"/>
        <v>0</v>
      </c>
      <c r="J14" s="25">
        <f t="shared" si="6"/>
        <v>0</v>
      </c>
      <c r="K14" s="40">
        <f t="shared" si="7"/>
        <v>0</v>
      </c>
      <c r="L14" s="53">
        <f t="shared" si="1"/>
        <v>0</v>
      </c>
    </row>
    <row r="15" spans="1:12" x14ac:dyDescent="0.25">
      <c r="A15" s="67"/>
      <c r="B15" s="216" t="s">
        <v>8</v>
      </c>
      <c r="C15" s="39">
        <v>0</v>
      </c>
      <c r="D15" s="25">
        <f t="shared" si="2"/>
        <v>0</v>
      </c>
      <c r="E15" s="40">
        <f t="shared" si="3"/>
        <v>0</v>
      </c>
      <c r="F15" s="39"/>
      <c r="G15" s="5">
        <f t="shared" si="0"/>
        <v>0</v>
      </c>
      <c r="H15" s="210">
        <f t="shared" si="4"/>
        <v>0</v>
      </c>
      <c r="I15" s="39">
        <f t="shared" si="5"/>
        <v>0</v>
      </c>
      <c r="J15" s="25">
        <f t="shared" si="6"/>
        <v>0</v>
      </c>
      <c r="K15" s="40">
        <f t="shared" si="7"/>
        <v>0</v>
      </c>
      <c r="L15" s="53">
        <f t="shared" si="1"/>
        <v>0</v>
      </c>
    </row>
    <row r="16" spans="1:12" x14ac:dyDescent="0.25">
      <c r="A16" s="67"/>
      <c r="B16" s="217" t="s">
        <v>9</v>
      </c>
      <c r="C16" s="39">
        <v>185298</v>
      </c>
      <c r="D16" s="25">
        <f t="shared" si="2"/>
        <v>148238.39999999999</v>
      </c>
      <c r="E16" s="40">
        <f t="shared" si="3"/>
        <v>37059.599999999999</v>
      </c>
      <c r="F16" s="39">
        <f>SUM(F13:F15)</f>
        <v>19622.05</v>
      </c>
      <c r="G16" s="5">
        <f t="shared" si="0"/>
        <v>3924.41</v>
      </c>
      <c r="H16" s="210">
        <f t="shared" si="4"/>
        <v>15697.64</v>
      </c>
      <c r="I16" s="39">
        <f t="shared" si="5"/>
        <v>19622.05</v>
      </c>
      <c r="J16" s="25">
        <f t="shared" si="6"/>
        <v>3924.41</v>
      </c>
      <c r="K16" s="40">
        <f t="shared" si="7"/>
        <v>15697.64</v>
      </c>
      <c r="L16" s="53">
        <f t="shared" si="1"/>
        <v>144313.99</v>
      </c>
    </row>
    <row r="17" spans="1:12" x14ac:dyDescent="0.25">
      <c r="A17" s="67" t="s">
        <v>57</v>
      </c>
      <c r="B17" s="218" t="s">
        <v>10</v>
      </c>
      <c r="C17" s="39">
        <v>0</v>
      </c>
      <c r="D17" s="25">
        <f t="shared" si="2"/>
        <v>0</v>
      </c>
      <c r="E17" s="40">
        <f t="shared" si="3"/>
        <v>0</v>
      </c>
      <c r="F17" s="39"/>
      <c r="G17" s="5">
        <f t="shared" si="0"/>
        <v>0</v>
      </c>
      <c r="H17" s="210">
        <f t="shared" si="4"/>
        <v>0</v>
      </c>
      <c r="I17" s="39">
        <f t="shared" si="5"/>
        <v>0</v>
      </c>
      <c r="J17" s="25">
        <f t="shared" si="6"/>
        <v>0</v>
      </c>
      <c r="K17" s="40">
        <f t="shared" si="7"/>
        <v>0</v>
      </c>
      <c r="L17" s="53">
        <f t="shared" si="1"/>
        <v>0</v>
      </c>
    </row>
    <row r="18" spans="1:12" x14ac:dyDescent="0.25">
      <c r="A18" s="67" t="s">
        <v>59</v>
      </c>
      <c r="B18" s="215" t="s">
        <v>11</v>
      </c>
      <c r="C18" s="39">
        <v>93587</v>
      </c>
      <c r="D18" s="25">
        <f t="shared" si="2"/>
        <v>74869.600000000006</v>
      </c>
      <c r="E18" s="40">
        <f t="shared" si="3"/>
        <v>18717.400000000001</v>
      </c>
      <c r="F18" s="39">
        <f>Other!J13+'TT&amp;O Wksht'!F19</f>
        <v>9931.7712200000005</v>
      </c>
      <c r="G18" s="5">
        <f t="shared" si="0"/>
        <v>1986.35</v>
      </c>
      <c r="H18" s="210">
        <f t="shared" si="4"/>
        <v>7945.4212200000002</v>
      </c>
      <c r="I18" s="39">
        <f t="shared" si="5"/>
        <v>9931.7712200000005</v>
      </c>
      <c r="J18" s="25">
        <f t="shared" si="6"/>
        <v>1986.35</v>
      </c>
      <c r="K18" s="40">
        <f t="shared" si="7"/>
        <v>7945.4212200000002</v>
      </c>
      <c r="L18" s="53">
        <f t="shared" si="1"/>
        <v>72883.25</v>
      </c>
    </row>
    <row r="19" spans="1:12" ht="25.5" x14ac:dyDescent="0.25">
      <c r="A19" s="67" t="s">
        <v>61</v>
      </c>
      <c r="B19" s="215" t="s">
        <v>33</v>
      </c>
      <c r="C19" s="39">
        <v>228177.88</v>
      </c>
      <c r="D19" s="25">
        <f t="shared" si="2"/>
        <v>182542.3</v>
      </c>
      <c r="E19" s="40">
        <f t="shared" si="3"/>
        <v>45635.58</v>
      </c>
      <c r="F19" s="39">
        <f>F7*0.469</f>
        <v>8676.1904599999998</v>
      </c>
      <c r="G19" s="5">
        <f t="shared" si="0"/>
        <v>1735.24</v>
      </c>
      <c r="H19" s="210">
        <f t="shared" si="4"/>
        <v>6940.95046</v>
      </c>
      <c r="I19" s="39">
        <f t="shared" si="5"/>
        <v>8676.1904599999998</v>
      </c>
      <c r="J19" s="25">
        <f t="shared" si="6"/>
        <v>1735.24</v>
      </c>
      <c r="K19" s="40">
        <f t="shared" si="7"/>
        <v>6940.95046</v>
      </c>
      <c r="L19" s="53">
        <f t="shared" si="1"/>
        <v>180807.06</v>
      </c>
    </row>
    <row r="20" spans="1:12" ht="15.75" thickBot="1" x14ac:dyDescent="0.3">
      <c r="A20" s="68"/>
      <c r="B20" s="219" t="s">
        <v>12</v>
      </c>
      <c r="C20" s="56">
        <f>SUM(C7:C11)+C16+C17+C18+C19</f>
        <v>1551156.71</v>
      </c>
      <c r="D20" s="60">
        <f t="shared" ref="D20:E20" si="8">SUM(D7:D11)+D16+D17+D18+D19</f>
        <v>1240925.3700000001</v>
      </c>
      <c r="E20" s="59">
        <f t="shared" si="8"/>
        <v>310231.34000000003</v>
      </c>
      <c r="F20" s="56">
        <f>SUM(F7:F19)-F16</f>
        <v>153841.220252</v>
      </c>
      <c r="G20" s="211">
        <f t="shared" ref="G20:H20" si="9">SUM(G7:G19)-G16</f>
        <v>30768.239999999994</v>
      </c>
      <c r="H20" s="212">
        <f t="shared" si="9"/>
        <v>123072.98025199999</v>
      </c>
      <c r="I20" s="56">
        <f t="shared" ref="I20" si="10">SUM(I7:I11)+I16+I17+I18+I19</f>
        <v>153841.220252</v>
      </c>
      <c r="J20" s="60">
        <f t="shared" ref="J20" si="11">SUM(J7:J11)+J16+J17+J18+J19</f>
        <v>30768.239999999998</v>
      </c>
      <c r="K20" s="59">
        <f t="shared" ref="K20" si="12">SUM(K7:K11)+K16+K17+K18+K19</f>
        <v>123072.98025200001</v>
      </c>
      <c r="L20" s="57">
        <f>SUM(L7:L19)</f>
        <v>1354471.12</v>
      </c>
    </row>
    <row r="22" spans="1:12" x14ac:dyDescent="0.25">
      <c r="A22" s="18" t="s">
        <v>29</v>
      </c>
      <c r="B22" s="19"/>
      <c r="C22" s="19"/>
      <c r="D22" s="20">
        <f>H20</f>
        <v>123072.98025199999</v>
      </c>
    </row>
  </sheetData>
  <mergeCells count="5">
    <mergeCell ref="A1:L1"/>
    <mergeCell ref="A2:L2"/>
    <mergeCell ref="C5:E5"/>
    <mergeCell ref="I5:K5"/>
    <mergeCell ref="F5:H5"/>
  </mergeCells>
  <printOptions horizontalCentered="1" vertic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sqref="A1:J14"/>
    </sheetView>
  </sheetViews>
  <sheetFormatPr defaultColWidth="9.140625" defaultRowHeight="15" x14ac:dyDescent="0.25"/>
  <cols>
    <col min="1" max="3" width="9.140625" style="3"/>
    <col min="4" max="4" width="5.85546875" style="1" customWidth="1"/>
    <col min="5" max="5" width="9.140625" style="1"/>
    <col min="6" max="6" width="9.140625" style="2"/>
    <col min="7" max="8" width="9.140625" style="1"/>
    <col min="9" max="9" width="6" style="1" customWidth="1"/>
    <col min="10" max="10" width="12.42578125" style="1" customWidth="1"/>
    <col min="11" max="11" width="10" style="1" bestFit="1" customWidth="1"/>
    <col min="12" max="16384" width="9.140625" style="1"/>
  </cols>
  <sheetData>
    <row r="1" spans="1:10" ht="30" customHeight="1" x14ac:dyDescent="0.25">
      <c r="A1" s="74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</row>
    <row r="4" spans="1:10" ht="16.5" thickBot="1" x14ac:dyDescent="0.3">
      <c r="A4" s="14" t="s">
        <v>23</v>
      </c>
      <c r="B4" s="96" t="s">
        <v>8</v>
      </c>
      <c r="C4" s="97"/>
      <c r="D4" s="96" t="s">
        <v>34</v>
      </c>
      <c r="E4" s="143"/>
      <c r="F4" s="143"/>
      <c r="G4" s="143"/>
      <c r="H4" s="143"/>
      <c r="I4" s="97"/>
      <c r="J4" s="15" t="s">
        <v>28</v>
      </c>
    </row>
    <row r="5" spans="1:10" ht="16.5" customHeight="1" x14ac:dyDescent="0.25">
      <c r="A5" s="144">
        <v>1</v>
      </c>
      <c r="B5" s="145" t="s">
        <v>125</v>
      </c>
      <c r="C5" s="146"/>
      <c r="D5" s="179" t="s">
        <v>126</v>
      </c>
      <c r="E5" s="180"/>
      <c r="F5" s="180"/>
      <c r="G5" s="180"/>
      <c r="H5" s="180"/>
      <c r="I5" s="181"/>
      <c r="J5" s="124">
        <v>7073.8</v>
      </c>
    </row>
    <row r="6" spans="1:10" ht="16.5" customHeight="1" x14ac:dyDescent="0.25">
      <c r="A6" s="113"/>
      <c r="B6" s="135"/>
      <c r="C6" s="136"/>
      <c r="D6" s="156"/>
      <c r="E6" s="157"/>
      <c r="F6" s="157"/>
      <c r="G6" s="157"/>
      <c r="H6" s="157"/>
      <c r="I6" s="158"/>
      <c r="J6" s="125"/>
    </row>
    <row r="7" spans="1:10" ht="16.5" customHeight="1" x14ac:dyDescent="0.25">
      <c r="A7" s="144">
        <v>2</v>
      </c>
      <c r="B7" s="133"/>
      <c r="C7" s="115"/>
      <c r="D7" s="179"/>
      <c r="E7" s="180"/>
      <c r="F7" s="180"/>
      <c r="G7" s="180"/>
      <c r="H7" s="180"/>
      <c r="I7" s="181"/>
      <c r="J7" s="124"/>
    </row>
    <row r="8" spans="1:10" ht="16.5" customHeight="1" x14ac:dyDescent="0.25">
      <c r="A8" s="113"/>
      <c r="B8" s="116"/>
      <c r="C8" s="117"/>
      <c r="D8" s="156"/>
      <c r="E8" s="157"/>
      <c r="F8" s="157"/>
      <c r="G8" s="157"/>
      <c r="H8" s="157"/>
      <c r="I8" s="158"/>
      <c r="J8" s="125"/>
    </row>
    <row r="9" spans="1:10" ht="16.5" customHeight="1" x14ac:dyDescent="0.25">
      <c r="A9" s="144">
        <v>3</v>
      </c>
      <c r="B9" s="114"/>
      <c r="C9" s="115"/>
      <c r="D9" s="179"/>
      <c r="E9" s="180"/>
      <c r="F9" s="180"/>
      <c r="G9" s="180"/>
      <c r="H9" s="180"/>
      <c r="I9" s="181"/>
      <c r="J9" s="124"/>
    </row>
    <row r="10" spans="1:10" ht="16.5" customHeight="1" x14ac:dyDescent="0.25">
      <c r="A10" s="113"/>
      <c r="B10" s="116"/>
      <c r="C10" s="117"/>
      <c r="D10" s="156"/>
      <c r="E10" s="157"/>
      <c r="F10" s="157"/>
      <c r="G10" s="157"/>
      <c r="H10" s="157"/>
      <c r="I10" s="158"/>
      <c r="J10" s="125"/>
    </row>
    <row r="11" spans="1:10" ht="15" customHeight="1" x14ac:dyDescent="0.25">
      <c r="A11" s="112"/>
      <c r="B11" s="133"/>
      <c r="C11" s="115"/>
      <c r="D11" s="179"/>
      <c r="E11" s="180"/>
      <c r="F11" s="180"/>
      <c r="G11" s="180"/>
      <c r="H11" s="180"/>
      <c r="I11" s="181"/>
      <c r="J11" s="124"/>
    </row>
    <row r="12" spans="1:10" ht="15" customHeight="1" x14ac:dyDescent="0.25">
      <c r="A12" s="113"/>
      <c r="B12" s="116"/>
      <c r="C12" s="117"/>
      <c r="D12" s="156"/>
      <c r="E12" s="157"/>
      <c r="F12" s="157"/>
      <c r="G12" s="157"/>
      <c r="H12" s="157"/>
      <c r="I12" s="158"/>
      <c r="J12" s="125"/>
    </row>
    <row r="13" spans="1:10" ht="15" customHeight="1" x14ac:dyDescent="0.3">
      <c r="A13" s="138"/>
      <c r="B13" s="203"/>
      <c r="C13" s="203"/>
      <c r="D13" s="16"/>
      <c r="E13" s="16"/>
      <c r="F13" s="17"/>
      <c r="G13" s="17"/>
      <c r="H13" s="17"/>
      <c r="I13" s="161" t="s">
        <v>26</v>
      </c>
      <c r="J13" s="126">
        <f>SUM(J5:J12)</f>
        <v>7073.8</v>
      </c>
    </row>
    <row r="14" spans="1:10" ht="15" customHeight="1" x14ac:dyDescent="0.3">
      <c r="A14" s="138"/>
      <c r="B14" s="203"/>
      <c r="C14" s="203"/>
      <c r="D14" s="16"/>
      <c r="E14" s="16"/>
      <c r="F14" s="16"/>
      <c r="G14" s="16"/>
      <c r="H14" s="16"/>
      <c r="I14" s="161"/>
      <c r="J14" s="127"/>
    </row>
    <row r="15" spans="1:10" ht="15" customHeight="1" x14ac:dyDescent="0.25">
      <c r="A15" s="1"/>
      <c r="B15" s="1"/>
      <c r="C15" s="1"/>
      <c r="F15" s="1"/>
    </row>
    <row r="16" spans="1:10" ht="15" customHeight="1" x14ac:dyDescent="0.25">
      <c r="A16" s="1"/>
      <c r="B16" s="21"/>
      <c r="C16" s="1"/>
      <c r="F16" s="1"/>
    </row>
    <row r="17" spans="1:6" ht="15" customHeight="1" x14ac:dyDescent="0.25">
      <c r="A17" s="1"/>
      <c r="B17" s="1"/>
      <c r="C17" s="1"/>
      <c r="F17" s="1"/>
    </row>
    <row r="18" spans="1:6" ht="15" customHeight="1" x14ac:dyDescent="0.25">
      <c r="A18" s="1"/>
      <c r="B18" s="1"/>
      <c r="C18" s="1"/>
      <c r="F18" s="1"/>
    </row>
    <row r="19" spans="1:6" ht="15" customHeight="1" x14ac:dyDescent="0.25">
      <c r="A19" s="1"/>
      <c r="B19" s="1"/>
      <c r="C19" s="1"/>
      <c r="F19" s="1"/>
    </row>
    <row r="20" spans="1:6" ht="15" customHeight="1" x14ac:dyDescent="0.25">
      <c r="A20" s="1"/>
      <c r="B20" s="1"/>
      <c r="C20" s="1"/>
      <c r="F20" s="1"/>
    </row>
  </sheetData>
  <mergeCells count="24">
    <mergeCell ref="A5:A6"/>
    <mergeCell ref="B5:C6"/>
    <mergeCell ref="D5:I6"/>
    <mergeCell ref="J5:J6"/>
    <mergeCell ref="A7:A8"/>
    <mergeCell ref="J7:J8"/>
    <mergeCell ref="D7:I8"/>
    <mergeCell ref="B7:C8"/>
    <mergeCell ref="A1:J1"/>
    <mergeCell ref="A2:J2"/>
    <mergeCell ref="A13:A14"/>
    <mergeCell ref="B13:C14"/>
    <mergeCell ref="J13:J14"/>
    <mergeCell ref="I13:I14"/>
    <mergeCell ref="A11:A12"/>
    <mergeCell ref="B11:C12"/>
    <mergeCell ref="D11:I12"/>
    <mergeCell ref="J11:J12"/>
    <mergeCell ref="J9:J10"/>
    <mergeCell ref="D9:I10"/>
    <mergeCell ref="A9:A10"/>
    <mergeCell ref="B9:C10"/>
    <mergeCell ref="B4:C4"/>
    <mergeCell ref="D4:I4"/>
  </mergeCells>
  <printOptions horizontalCentered="1" vertic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1" sqref="D11:I12"/>
    </sheetView>
  </sheetViews>
  <sheetFormatPr defaultRowHeight="15" x14ac:dyDescent="0.25"/>
  <cols>
    <col min="8" max="8" width="6.28515625" customWidth="1"/>
    <col min="9" max="9" width="9.140625" hidden="1" customWidth="1"/>
    <col min="10" max="10" width="11" bestFit="1" customWidth="1"/>
  </cols>
  <sheetData>
    <row r="1" spans="1:10" ht="30" customHeight="1" x14ac:dyDescent="0.25">
      <c r="A1" s="74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  <c r="B3" s="3"/>
      <c r="C3" s="3"/>
      <c r="D3" s="1"/>
      <c r="E3" s="1"/>
      <c r="F3" s="2"/>
      <c r="G3" s="1"/>
      <c r="H3" s="1"/>
      <c r="I3" s="1"/>
      <c r="J3" s="1"/>
    </row>
    <row r="4" spans="1:10" ht="16.5" thickBot="1" x14ac:dyDescent="0.3">
      <c r="A4" s="14" t="s">
        <v>23</v>
      </c>
      <c r="B4" s="96" t="s">
        <v>8</v>
      </c>
      <c r="C4" s="97"/>
      <c r="D4" s="96" t="s">
        <v>123</v>
      </c>
      <c r="E4" s="143"/>
      <c r="F4" s="143"/>
      <c r="G4" s="143"/>
      <c r="H4" s="143"/>
      <c r="I4" s="97"/>
      <c r="J4" s="15" t="s">
        <v>28</v>
      </c>
    </row>
    <row r="5" spans="1:10" x14ac:dyDescent="0.25">
      <c r="A5" s="144">
        <v>1</v>
      </c>
      <c r="B5" s="145" t="s">
        <v>112</v>
      </c>
      <c r="C5" s="146"/>
      <c r="D5" s="179" t="s">
        <v>113</v>
      </c>
      <c r="E5" s="180"/>
      <c r="F5" s="180"/>
      <c r="G5" s="180"/>
      <c r="H5" s="180"/>
      <c r="I5" s="181"/>
      <c r="J5" s="124">
        <v>685</v>
      </c>
    </row>
    <row r="6" spans="1:10" x14ac:dyDescent="0.25">
      <c r="A6" s="113"/>
      <c r="B6" s="135"/>
      <c r="C6" s="136"/>
      <c r="D6" s="156"/>
      <c r="E6" s="157"/>
      <c r="F6" s="157"/>
      <c r="G6" s="157"/>
      <c r="H6" s="157"/>
      <c r="I6" s="158"/>
      <c r="J6" s="125"/>
    </row>
    <row r="7" spans="1:10" x14ac:dyDescent="0.25">
      <c r="A7" s="112">
        <v>2</v>
      </c>
      <c r="B7" s="133" t="s">
        <v>115</v>
      </c>
      <c r="C7" s="115"/>
      <c r="D7" s="179" t="s">
        <v>116</v>
      </c>
      <c r="E7" s="180"/>
      <c r="F7" s="180"/>
      <c r="G7" s="180"/>
      <c r="H7" s="180"/>
      <c r="I7" s="181"/>
      <c r="J7" s="124">
        <v>17040.11</v>
      </c>
    </row>
    <row r="8" spans="1:10" x14ac:dyDescent="0.25">
      <c r="A8" s="113"/>
      <c r="B8" s="116"/>
      <c r="C8" s="117"/>
      <c r="D8" s="156"/>
      <c r="E8" s="157"/>
      <c r="F8" s="157"/>
      <c r="G8" s="157"/>
      <c r="H8" s="157"/>
      <c r="I8" s="158"/>
      <c r="J8" s="125"/>
    </row>
    <row r="9" spans="1:10" x14ac:dyDescent="0.25">
      <c r="A9" s="112">
        <v>3</v>
      </c>
      <c r="B9" s="114" t="s">
        <v>115</v>
      </c>
      <c r="C9" s="115"/>
      <c r="D9" s="179" t="s">
        <v>117</v>
      </c>
      <c r="E9" s="180"/>
      <c r="F9" s="180"/>
      <c r="G9" s="180"/>
      <c r="H9" s="180"/>
      <c r="I9" s="181"/>
      <c r="J9" s="124">
        <v>1896.94</v>
      </c>
    </row>
    <row r="10" spans="1:10" x14ac:dyDescent="0.25">
      <c r="A10" s="113"/>
      <c r="B10" s="116"/>
      <c r="C10" s="117"/>
      <c r="D10" s="156"/>
      <c r="E10" s="157"/>
      <c r="F10" s="157"/>
      <c r="G10" s="157"/>
      <c r="H10" s="157"/>
      <c r="I10" s="158"/>
      <c r="J10" s="125"/>
    </row>
    <row r="11" spans="1:10" x14ac:dyDescent="0.25">
      <c r="A11" s="112">
        <v>4</v>
      </c>
      <c r="B11" s="133"/>
      <c r="C11" s="115"/>
      <c r="D11" s="179"/>
      <c r="E11" s="180"/>
      <c r="F11" s="180"/>
      <c r="G11" s="180"/>
      <c r="H11" s="180"/>
      <c r="I11" s="181"/>
      <c r="J11" s="124"/>
    </row>
    <row r="12" spans="1:10" x14ac:dyDescent="0.25">
      <c r="A12" s="144"/>
      <c r="B12" s="116"/>
      <c r="C12" s="117"/>
      <c r="D12" s="156"/>
      <c r="E12" s="157"/>
      <c r="F12" s="157"/>
      <c r="G12" s="157"/>
      <c r="H12" s="157"/>
      <c r="I12" s="158"/>
      <c r="J12" s="125"/>
    </row>
    <row r="13" spans="1:10" x14ac:dyDescent="0.25">
      <c r="A13" s="112">
        <v>5</v>
      </c>
      <c r="B13" s="133"/>
      <c r="C13" s="115"/>
      <c r="D13" s="179"/>
      <c r="E13" s="180"/>
      <c r="F13" s="180"/>
      <c r="G13" s="180"/>
      <c r="H13" s="180"/>
      <c r="I13" s="181"/>
      <c r="J13" s="124"/>
    </row>
    <row r="14" spans="1:10" x14ac:dyDescent="0.25">
      <c r="A14" s="113"/>
      <c r="B14" s="116"/>
      <c r="C14" s="117"/>
      <c r="D14" s="156"/>
      <c r="E14" s="157"/>
      <c r="F14" s="157"/>
      <c r="G14" s="157"/>
      <c r="H14" s="157"/>
      <c r="I14" s="158"/>
      <c r="J14" s="125"/>
    </row>
    <row r="15" spans="1:10" x14ac:dyDescent="0.25">
      <c r="A15" s="112">
        <v>6</v>
      </c>
      <c r="B15" s="114"/>
      <c r="C15" s="115"/>
      <c r="D15" s="179"/>
      <c r="E15" s="180"/>
      <c r="F15" s="180"/>
      <c r="G15" s="180"/>
      <c r="H15" s="180"/>
      <c r="I15" s="181"/>
      <c r="J15" s="124"/>
    </row>
    <row r="16" spans="1:10" x14ac:dyDescent="0.25">
      <c r="A16" s="113"/>
      <c r="B16" s="116"/>
      <c r="C16" s="117"/>
      <c r="D16" s="156"/>
      <c r="E16" s="157"/>
      <c r="F16" s="157"/>
      <c r="G16" s="157"/>
      <c r="H16" s="157"/>
      <c r="I16" s="158"/>
      <c r="J16" s="125"/>
    </row>
    <row r="17" spans="1:10" x14ac:dyDescent="0.25">
      <c r="A17" s="112"/>
      <c r="B17" s="133"/>
      <c r="C17" s="115"/>
      <c r="D17" s="179"/>
      <c r="E17" s="180"/>
      <c r="F17" s="180"/>
      <c r="G17" s="180"/>
      <c r="H17" s="180"/>
      <c r="I17" s="181"/>
      <c r="J17" s="124"/>
    </row>
    <row r="18" spans="1:10" x14ac:dyDescent="0.25">
      <c r="A18" s="113"/>
      <c r="B18" s="116"/>
      <c r="C18" s="117"/>
      <c r="D18" s="156"/>
      <c r="E18" s="157"/>
      <c r="F18" s="157"/>
      <c r="G18" s="157"/>
      <c r="H18" s="157"/>
      <c r="I18" s="158"/>
      <c r="J18" s="125"/>
    </row>
    <row r="19" spans="1:10" ht="16.5" x14ac:dyDescent="0.3">
      <c r="A19" s="138"/>
      <c r="B19" s="203"/>
      <c r="C19" s="203"/>
      <c r="D19" s="16"/>
      <c r="E19" s="16"/>
      <c r="F19" s="17"/>
      <c r="G19" s="17"/>
      <c r="H19" s="17"/>
      <c r="I19" s="161" t="s">
        <v>26</v>
      </c>
      <c r="J19" s="126">
        <f>SUM(J5:J18)</f>
        <v>19622.05</v>
      </c>
    </row>
    <row r="20" spans="1:10" ht="16.5" x14ac:dyDescent="0.3">
      <c r="A20" s="138"/>
      <c r="B20" s="203"/>
      <c r="C20" s="203"/>
      <c r="D20" s="16"/>
      <c r="E20" s="16"/>
      <c r="F20" s="16"/>
      <c r="G20" s="16"/>
      <c r="H20" s="16"/>
      <c r="I20" s="161"/>
      <c r="J20" s="127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36">
    <mergeCell ref="J5:J6"/>
    <mergeCell ref="B4:C4"/>
    <mergeCell ref="D4:I4"/>
    <mergeCell ref="A5:A6"/>
    <mergeCell ref="B5:C6"/>
    <mergeCell ref="D5:I6"/>
    <mergeCell ref="A7:A8"/>
    <mergeCell ref="B7:C8"/>
    <mergeCell ref="D7:I8"/>
    <mergeCell ref="J7:J8"/>
    <mergeCell ref="A9:A10"/>
    <mergeCell ref="B9:C10"/>
    <mergeCell ref="D9:I10"/>
    <mergeCell ref="J9:J10"/>
    <mergeCell ref="D11:I12"/>
    <mergeCell ref="J11:J12"/>
    <mergeCell ref="A13:A14"/>
    <mergeCell ref="B13:C14"/>
    <mergeCell ref="D13:I14"/>
    <mergeCell ref="J13:J14"/>
    <mergeCell ref="A1:J1"/>
    <mergeCell ref="A2:J2"/>
    <mergeCell ref="A19:A20"/>
    <mergeCell ref="B19:C20"/>
    <mergeCell ref="I19:I20"/>
    <mergeCell ref="J19:J20"/>
    <mergeCell ref="A15:A16"/>
    <mergeCell ref="B15:C16"/>
    <mergeCell ref="D15:I16"/>
    <mergeCell ref="J15:J16"/>
    <mergeCell ref="A17:A18"/>
    <mergeCell ref="B17:C18"/>
    <mergeCell ref="D17:I18"/>
    <mergeCell ref="J17:J18"/>
    <mergeCell ref="A11:A12"/>
    <mergeCell ref="B11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C24" sqref="C24"/>
    </sheetView>
  </sheetViews>
  <sheetFormatPr defaultRowHeight="15" x14ac:dyDescent="0.25"/>
  <cols>
    <col min="2" max="2" width="25.28515625" customWidth="1"/>
    <col min="3" max="3" width="14.28515625" customWidth="1"/>
    <col min="4" max="4" width="13" customWidth="1"/>
    <col min="5" max="5" width="12.85546875" customWidth="1"/>
    <col min="6" max="6" width="13.28515625" customWidth="1"/>
    <col min="7" max="7" width="12.5703125" bestFit="1" customWidth="1"/>
    <col min="8" max="8" width="11.5703125" bestFit="1" customWidth="1"/>
    <col min="9" max="9" width="17.42578125" customWidth="1"/>
    <col min="10" max="10" width="14.7109375" customWidth="1"/>
    <col min="11" max="11" width="11.5703125" bestFit="1" customWidth="1"/>
    <col min="12" max="12" width="12.5703125" bestFit="1" customWidth="1"/>
  </cols>
  <sheetData>
    <row r="1" spans="1:15" ht="30" customHeight="1" x14ac:dyDescent="0.25">
      <c r="A1" s="74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5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5" ht="15" customHeight="1" thickBot="1" x14ac:dyDescent="0.3"/>
    <row r="4" spans="1:15" ht="30" customHeight="1" x14ac:dyDescent="0.25">
      <c r="A4" s="45"/>
      <c r="B4" s="46"/>
      <c r="C4" s="69" t="s">
        <v>37</v>
      </c>
      <c r="D4" s="70"/>
      <c r="E4" s="70"/>
      <c r="F4" s="47"/>
      <c r="G4" s="48" t="s">
        <v>38</v>
      </c>
      <c r="H4" s="49"/>
      <c r="I4" s="71" t="s">
        <v>39</v>
      </c>
      <c r="J4" s="72"/>
      <c r="K4" s="73"/>
      <c r="L4" s="50" t="s">
        <v>40</v>
      </c>
    </row>
    <row r="5" spans="1:15" ht="27" customHeight="1" x14ac:dyDescent="0.25">
      <c r="A5" s="51"/>
      <c r="B5" s="24" t="s">
        <v>41</v>
      </c>
      <c r="C5" s="41" t="s">
        <v>37</v>
      </c>
      <c r="D5" s="41" t="s">
        <v>42</v>
      </c>
      <c r="E5" s="42" t="s">
        <v>13</v>
      </c>
      <c r="F5" s="43" t="s">
        <v>93</v>
      </c>
      <c r="G5" s="41" t="s">
        <v>42</v>
      </c>
      <c r="H5" s="44" t="s">
        <v>13</v>
      </c>
      <c r="I5" s="43" t="s">
        <v>94</v>
      </c>
      <c r="J5" s="41" t="s">
        <v>42</v>
      </c>
      <c r="K5" s="44" t="s">
        <v>13</v>
      </c>
      <c r="L5" s="52" t="s">
        <v>42</v>
      </c>
    </row>
    <row r="6" spans="1:15" x14ac:dyDescent="0.25">
      <c r="A6" s="51" t="s">
        <v>43</v>
      </c>
      <c r="B6" s="24" t="s">
        <v>44</v>
      </c>
      <c r="C6" s="37">
        <v>15000</v>
      </c>
      <c r="D6" s="25">
        <f>ROUND(C6*0.8, 2)</f>
        <v>12000</v>
      </c>
      <c r="E6" s="38">
        <f>ROUND(C6*0.2, 2)</f>
        <v>3000</v>
      </c>
      <c r="F6" s="39">
        <f>'TT&amp;O Personnel'!K7</f>
        <v>420.15</v>
      </c>
      <c r="G6" s="25">
        <f t="shared" ref="G6:G18" si="0">ROUND(F6*0.8, 2)</f>
        <v>336.12</v>
      </c>
      <c r="H6" s="40">
        <f>F6*0.2</f>
        <v>84.03</v>
      </c>
      <c r="I6" s="39">
        <f>F6</f>
        <v>420.15</v>
      </c>
      <c r="J6" s="25">
        <f>G6</f>
        <v>336.12</v>
      </c>
      <c r="K6" s="40">
        <f>H6</f>
        <v>84.03</v>
      </c>
      <c r="L6" s="53">
        <f t="shared" ref="L6:L18" si="1">D6-J6</f>
        <v>11663.88</v>
      </c>
      <c r="O6" s="8"/>
    </row>
    <row r="7" spans="1:15" x14ac:dyDescent="0.25">
      <c r="A7" s="51" t="s">
        <v>45</v>
      </c>
      <c r="B7" s="24" t="s">
        <v>46</v>
      </c>
      <c r="C7" s="37">
        <f>C6*0.3658</f>
        <v>5487</v>
      </c>
      <c r="D7" s="25">
        <f t="shared" ref="D7:D18" si="2">ROUND(C7*0.8, 2)</f>
        <v>4389.6000000000004</v>
      </c>
      <c r="E7" s="38">
        <f t="shared" ref="E7:E18" si="3">ROUND(C7*0.2, 2)</f>
        <v>1097.4000000000001</v>
      </c>
      <c r="F7" s="39">
        <f>'TT&amp;O Personnel'!K9</f>
        <v>153.69086999999999</v>
      </c>
      <c r="G7" s="25">
        <f t="shared" si="0"/>
        <v>122.95</v>
      </c>
      <c r="H7" s="40">
        <f>F7*0.2</f>
        <v>30.738174000000001</v>
      </c>
      <c r="I7" s="39">
        <f t="shared" ref="I7:I18" si="4">F7</f>
        <v>153.69086999999999</v>
      </c>
      <c r="J7" s="25">
        <f t="shared" ref="J7:J18" si="5">G7</f>
        <v>122.95</v>
      </c>
      <c r="K7" s="40">
        <f t="shared" ref="K7:K18" si="6">H7</f>
        <v>30.738174000000001</v>
      </c>
      <c r="L7" s="53">
        <f t="shared" si="1"/>
        <v>4266.6500000000005</v>
      </c>
    </row>
    <row r="8" spans="1:15" x14ac:dyDescent="0.25">
      <c r="A8" s="51" t="s">
        <v>47</v>
      </c>
      <c r="B8" s="24" t="s">
        <v>48</v>
      </c>
      <c r="C8" s="37">
        <v>10000</v>
      </c>
      <c r="D8" s="25">
        <f t="shared" si="2"/>
        <v>8000</v>
      </c>
      <c r="E8" s="38">
        <f t="shared" si="3"/>
        <v>2000</v>
      </c>
      <c r="F8" s="39">
        <f>'TT&amp;O Travel'!J41</f>
        <v>2087.08</v>
      </c>
      <c r="G8" s="25">
        <f>ROUND(F8*0.8, 2)</f>
        <v>1669.66</v>
      </c>
      <c r="H8" s="40">
        <f t="shared" ref="H8:H18" si="7">F8*0.2</f>
        <v>417.416</v>
      </c>
      <c r="I8" s="39">
        <f t="shared" si="4"/>
        <v>2087.08</v>
      </c>
      <c r="J8" s="25">
        <f t="shared" si="5"/>
        <v>1669.66</v>
      </c>
      <c r="K8" s="40">
        <f t="shared" si="6"/>
        <v>417.416</v>
      </c>
      <c r="L8" s="53">
        <f t="shared" si="1"/>
        <v>6330.34</v>
      </c>
      <c r="O8" s="8"/>
    </row>
    <row r="9" spans="1:15" x14ac:dyDescent="0.25">
      <c r="A9" s="51" t="s">
        <v>49</v>
      </c>
      <c r="B9" s="24" t="s">
        <v>50</v>
      </c>
      <c r="C9" s="37">
        <v>0</v>
      </c>
      <c r="D9" s="25">
        <f t="shared" si="2"/>
        <v>0</v>
      </c>
      <c r="E9" s="38">
        <f t="shared" si="3"/>
        <v>0</v>
      </c>
      <c r="F9" s="39">
        <v>0</v>
      </c>
      <c r="G9" s="25">
        <f t="shared" si="0"/>
        <v>0</v>
      </c>
      <c r="H9" s="40">
        <f t="shared" si="7"/>
        <v>0</v>
      </c>
      <c r="I9" s="39">
        <f t="shared" si="4"/>
        <v>0</v>
      </c>
      <c r="J9" s="25">
        <f t="shared" si="5"/>
        <v>0</v>
      </c>
      <c r="K9" s="40">
        <f t="shared" si="6"/>
        <v>0</v>
      </c>
      <c r="L9" s="53">
        <f t="shared" si="1"/>
        <v>0</v>
      </c>
    </row>
    <row r="10" spans="1:15" x14ac:dyDescent="0.25">
      <c r="A10" s="51" t="s">
        <v>51</v>
      </c>
      <c r="B10" s="24" t="s">
        <v>52</v>
      </c>
      <c r="C10" s="37">
        <v>0</v>
      </c>
      <c r="D10" s="25">
        <f t="shared" si="2"/>
        <v>0</v>
      </c>
      <c r="E10" s="38">
        <f t="shared" si="3"/>
        <v>0</v>
      </c>
      <c r="F10" s="39">
        <v>0</v>
      </c>
      <c r="G10" s="25">
        <f t="shared" si="0"/>
        <v>0</v>
      </c>
      <c r="H10" s="40">
        <f t="shared" si="7"/>
        <v>0</v>
      </c>
      <c r="I10" s="39">
        <f t="shared" si="4"/>
        <v>0</v>
      </c>
      <c r="J10" s="25">
        <f t="shared" si="5"/>
        <v>0</v>
      </c>
      <c r="K10" s="40">
        <f t="shared" si="6"/>
        <v>0</v>
      </c>
      <c r="L10" s="53">
        <f t="shared" si="1"/>
        <v>0</v>
      </c>
    </row>
    <row r="11" spans="1:15" x14ac:dyDescent="0.25">
      <c r="A11" s="51" t="s">
        <v>53</v>
      </c>
      <c r="B11" s="61" t="s">
        <v>54</v>
      </c>
      <c r="C11" s="37">
        <v>0</v>
      </c>
      <c r="D11" s="25">
        <f t="shared" si="2"/>
        <v>0</v>
      </c>
      <c r="E11" s="38">
        <f t="shared" si="3"/>
        <v>0</v>
      </c>
      <c r="F11" s="39">
        <v>0</v>
      </c>
      <c r="G11" s="25">
        <f t="shared" si="0"/>
        <v>0</v>
      </c>
      <c r="H11" s="40">
        <f t="shared" si="7"/>
        <v>0</v>
      </c>
      <c r="I11" s="39">
        <f t="shared" si="4"/>
        <v>0</v>
      </c>
      <c r="J11" s="25">
        <f t="shared" si="5"/>
        <v>0</v>
      </c>
      <c r="K11" s="40">
        <f t="shared" si="6"/>
        <v>0</v>
      </c>
      <c r="L11" s="53">
        <f t="shared" si="1"/>
        <v>0</v>
      </c>
    </row>
    <row r="12" spans="1:15" x14ac:dyDescent="0.25">
      <c r="A12" s="51"/>
      <c r="B12" s="62" t="s">
        <v>105</v>
      </c>
      <c r="C12" s="37">
        <v>0</v>
      </c>
      <c r="D12" s="25">
        <f t="shared" si="2"/>
        <v>0</v>
      </c>
      <c r="E12" s="38">
        <f t="shared" si="3"/>
        <v>0</v>
      </c>
      <c r="F12" s="39">
        <v>0</v>
      </c>
      <c r="G12" s="25">
        <f t="shared" si="0"/>
        <v>0</v>
      </c>
      <c r="H12" s="40">
        <f t="shared" si="7"/>
        <v>0</v>
      </c>
      <c r="I12" s="39">
        <f t="shared" si="4"/>
        <v>0</v>
      </c>
      <c r="J12" s="25">
        <f t="shared" si="5"/>
        <v>0</v>
      </c>
      <c r="K12" s="40">
        <f t="shared" si="6"/>
        <v>0</v>
      </c>
      <c r="L12" s="53">
        <f t="shared" si="1"/>
        <v>0</v>
      </c>
    </row>
    <row r="13" spans="1:15" x14ac:dyDescent="0.25">
      <c r="A13" s="51"/>
      <c r="B13" s="62" t="s">
        <v>55</v>
      </c>
      <c r="C13" s="37">
        <v>0</v>
      </c>
      <c r="D13" s="25">
        <f t="shared" si="2"/>
        <v>0</v>
      </c>
      <c r="E13" s="38">
        <f t="shared" si="3"/>
        <v>0</v>
      </c>
      <c r="F13" s="39">
        <v>0</v>
      </c>
      <c r="G13" s="25">
        <f t="shared" si="0"/>
        <v>0</v>
      </c>
      <c r="H13" s="40">
        <f t="shared" si="7"/>
        <v>0</v>
      </c>
      <c r="I13" s="39">
        <f t="shared" si="4"/>
        <v>0</v>
      </c>
      <c r="J13" s="25">
        <f t="shared" si="5"/>
        <v>0</v>
      </c>
      <c r="K13" s="40">
        <f t="shared" si="6"/>
        <v>0</v>
      </c>
      <c r="L13" s="53">
        <f t="shared" si="1"/>
        <v>0</v>
      </c>
    </row>
    <row r="14" spans="1:15" x14ac:dyDescent="0.25">
      <c r="A14" s="51"/>
      <c r="B14" s="62" t="s">
        <v>56</v>
      </c>
      <c r="C14" s="37">
        <v>0</v>
      </c>
      <c r="D14" s="25">
        <f t="shared" si="2"/>
        <v>0</v>
      </c>
      <c r="E14" s="38">
        <f t="shared" si="3"/>
        <v>0</v>
      </c>
      <c r="F14" s="39">
        <v>0</v>
      </c>
      <c r="G14" s="25">
        <f t="shared" si="0"/>
        <v>0</v>
      </c>
      <c r="H14" s="40">
        <f t="shared" si="7"/>
        <v>0</v>
      </c>
      <c r="I14" s="39">
        <f t="shared" si="4"/>
        <v>0</v>
      </c>
      <c r="J14" s="25">
        <f t="shared" si="5"/>
        <v>0</v>
      </c>
      <c r="K14" s="40">
        <f t="shared" si="6"/>
        <v>0</v>
      </c>
      <c r="L14" s="53">
        <f t="shared" si="1"/>
        <v>0</v>
      </c>
    </row>
    <row r="15" spans="1:15" x14ac:dyDescent="0.25">
      <c r="A15" s="51"/>
      <c r="B15" s="63" t="s">
        <v>106</v>
      </c>
      <c r="C15" s="37">
        <v>0</v>
      </c>
      <c r="D15" s="25">
        <f t="shared" si="2"/>
        <v>0</v>
      </c>
      <c r="E15" s="38">
        <f t="shared" si="3"/>
        <v>0</v>
      </c>
      <c r="F15" s="39">
        <v>0</v>
      </c>
      <c r="G15" s="25">
        <f t="shared" si="0"/>
        <v>0</v>
      </c>
      <c r="H15" s="40">
        <f t="shared" si="7"/>
        <v>0</v>
      </c>
      <c r="I15" s="39">
        <f t="shared" si="4"/>
        <v>0</v>
      </c>
      <c r="J15" s="25">
        <f t="shared" si="5"/>
        <v>0</v>
      </c>
      <c r="K15" s="40">
        <f t="shared" si="6"/>
        <v>0</v>
      </c>
      <c r="L15" s="53">
        <f t="shared" si="1"/>
        <v>0</v>
      </c>
    </row>
    <row r="16" spans="1:15" x14ac:dyDescent="0.25">
      <c r="A16" s="51" t="s">
        <v>57</v>
      </c>
      <c r="B16" s="24" t="s">
        <v>58</v>
      </c>
      <c r="C16" s="37">
        <v>0</v>
      </c>
      <c r="D16" s="25">
        <f t="shared" si="2"/>
        <v>0</v>
      </c>
      <c r="E16" s="38">
        <f t="shared" si="3"/>
        <v>0</v>
      </c>
      <c r="F16" s="39">
        <v>0</v>
      </c>
      <c r="G16" s="25">
        <f t="shared" si="0"/>
        <v>0</v>
      </c>
      <c r="H16" s="40">
        <f t="shared" si="7"/>
        <v>0</v>
      </c>
      <c r="I16" s="39">
        <f t="shared" si="4"/>
        <v>0</v>
      </c>
      <c r="J16" s="25">
        <f t="shared" si="5"/>
        <v>0</v>
      </c>
      <c r="K16" s="40">
        <f t="shared" si="6"/>
        <v>0</v>
      </c>
      <c r="L16" s="53">
        <f t="shared" si="1"/>
        <v>0</v>
      </c>
    </row>
    <row r="17" spans="1:15" x14ac:dyDescent="0.25">
      <c r="A17" s="51" t="s">
        <v>59</v>
      </c>
      <c r="B17" s="24" t="s">
        <v>60</v>
      </c>
      <c r="C17" s="37">
        <v>25000</v>
      </c>
      <c r="D17" s="25">
        <f t="shared" si="2"/>
        <v>20000</v>
      </c>
      <c r="E17" s="38">
        <f t="shared" si="3"/>
        <v>5000</v>
      </c>
      <c r="F17" s="39">
        <f>'TT&amp;O Other'!J19</f>
        <v>0</v>
      </c>
      <c r="G17" s="25">
        <f t="shared" si="0"/>
        <v>0</v>
      </c>
      <c r="H17" s="40">
        <f t="shared" si="7"/>
        <v>0</v>
      </c>
      <c r="I17" s="39">
        <f t="shared" si="4"/>
        <v>0</v>
      </c>
      <c r="J17" s="25">
        <f t="shared" si="5"/>
        <v>0</v>
      </c>
      <c r="K17" s="40">
        <f t="shared" si="6"/>
        <v>0</v>
      </c>
      <c r="L17" s="53">
        <f t="shared" si="1"/>
        <v>20000</v>
      </c>
    </row>
    <row r="18" spans="1:15" x14ac:dyDescent="0.25">
      <c r="A18" s="51" t="s">
        <v>61</v>
      </c>
      <c r="B18" s="24" t="s">
        <v>62</v>
      </c>
      <c r="C18" s="37">
        <f>C6*0.469</f>
        <v>7035</v>
      </c>
      <c r="D18" s="25">
        <f t="shared" si="2"/>
        <v>5628</v>
      </c>
      <c r="E18" s="38">
        <f t="shared" si="3"/>
        <v>1407</v>
      </c>
      <c r="F18" s="39">
        <f>'TT&amp;O Personnel'!K10</f>
        <v>197.05034999999998</v>
      </c>
      <c r="G18" s="25">
        <f t="shared" si="0"/>
        <v>157.63999999999999</v>
      </c>
      <c r="H18" s="40">
        <f t="shared" si="7"/>
        <v>39.410069999999997</v>
      </c>
      <c r="I18" s="39">
        <f t="shared" si="4"/>
        <v>197.05034999999998</v>
      </c>
      <c r="J18" s="25">
        <f t="shared" si="5"/>
        <v>157.63999999999999</v>
      </c>
      <c r="K18" s="40">
        <f t="shared" si="6"/>
        <v>39.410069999999997</v>
      </c>
      <c r="L18" s="53">
        <f t="shared" si="1"/>
        <v>5470.36</v>
      </c>
      <c r="O18" s="8"/>
    </row>
    <row r="19" spans="1:15" ht="15.75" thickBot="1" x14ac:dyDescent="0.3">
      <c r="A19" s="54"/>
      <c r="B19" s="55" t="s">
        <v>63</v>
      </c>
      <c r="C19" s="56">
        <f>SUM(C6:C10)+C15+C16+C17+C18</f>
        <v>62522</v>
      </c>
      <c r="D19" s="60">
        <f t="shared" ref="D19:E19" si="8">SUM(D6:D10)+D15+D16+D17+D18</f>
        <v>50017.599999999999</v>
      </c>
      <c r="E19" s="59">
        <f t="shared" si="8"/>
        <v>12504.4</v>
      </c>
      <c r="F19" s="56">
        <f>SUM(F6:F10)+F15+F16+F17+F18</f>
        <v>2857.9712199999999</v>
      </c>
      <c r="G19" s="60">
        <f>SUM(G6:G10)+G15+G16+G17+G18</f>
        <v>2286.37</v>
      </c>
      <c r="H19" s="60">
        <f>SUM(H6:H10)+H15+H16+H17+H18</f>
        <v>571.594244</v>
      </c>
      <c r="I19" s="56">
        <f t="shared" ref="I19" si="9">SUM(I6:I10)+I15+I16+I17+I18</f>
        <v>2857.9712199999999</v>
      </c>
      <c r="J19" s="60">
        <f t="shared" ref="J19" si="10">SUM(J6:J10)+J15+J16+J17+J18</f>
        <v>2286.37</v>
      </c>
      <c r="K19" s="59">
        <f t="shared" ref="K19" si="11">SUM(K6:K10)+K15+K16+K17+K18</f>
        <v>571.594244</v>
      </c>
      <c r="L19" s="57">
        <f>SUM(L6:L18)</f>
        <v>47731.229999999996</v>
      </c>
    </row>
    <row r="21" spans="1:15" x14ac:dyDescent="0.25">
      <c r="C21" s="8"/>
      <c r="E21" s="8"/>
    </row>
  </sheetData>
  <mergeCells count="4">
    <mergeCell ref="C4:E4"/>
    <mergeCell ref="I4:K4"/>
    <mergeCell ref="A1:L1"/>
    <mergeCell ref="A2:L2"/>
  </mergeCells>
  <pageMargins left="0.25" right="0.25" top="0.75" bottom="0.7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K10" sqref="K10"/>
    </sheetView>
  </sheetViews>
  <sheetFormatPr defaultRowHeight="15" x14ac:dyDescent="0.25"/>
  <cols>
    <col min="2" max="2" width="14.7109375" customWidth="1"/>
    <col min="6" max="6" width="11.5703125" bestFit="1" customWidth="1"/>
    <col min="7" max="7" width="8.7109375" customWidth="1"/>
    <col min="8" max="8" width="38" hidden="1" customWidth="1"/>
    <col min="11" max="11" width="19.85546875" customWidth="1"/>
  </cols>
  <sheetData>
    <row r="1" spans="1:11" ht="30" customHeight="1" x14ac:dyDescent="0.2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 x14ac:dyDescent="0.35">
      <c r="A3" s="6"/>
      <c r="B3" s="6"/>
    </row>
    <row r="4" spans="1:11" ht="48" thickBot="1" x14ac:dyDescent="0.3">
      <c r="A4" s="65" t="s">
        <v>23</v>
      </c>
      <c r="B4" s="12" t="s">
        <v>22</v>
      </c>
      <c r="C4" s="96" t="s">
        <v>21</v>
      </c>
      <c r="D4" s="97"/>
      <c r="E4" s="98" t="s">
        <v>67</v>
      </c>
      <c r="F4" s="99"/>
      <c r="G4" s="99"/>
      <c r="H4" s="100"/>
      <c r="I4" s="28" t="s">
        <v>20</v>
      </c>
      <c r="J4" s="11" t="s">
        <v>19</v>
      </c>
      <c r="K4" s="10" t="s">
        <v>18</v>
      </c>
    </row>
    <row r="5" spans="1:11" ht="27.6" customHeight="1" x14ac:dyDescent="0.25">
      <c r="A5" s="103">
        <v>1</v>
      </c>
      <c r="B5" s="105">
        <v>41640</v>
      </c>
      <c r="C5" s="87" t="s">
        <v>101</v>
      </c>
      <c r="D5" s="88"/>
      <c r="E5" s="89" t="s">
        <v>67</v>
      </c>
      <c r="F5" s="90"/>
      <c r="G5" s="90"/>
      <c r="H5" s="91"/>
      <c r="I5" s="92">
        <v>5</v>
      </c>
      <c r="J5" s="94">
        <v>84.03</v>
      </c>
      <c r="K5" s="101">
        <f>I5*J5</f>
        <v>420.15</v>
      </c>
    </row>
    <row r="6" spans="1:11" ht="27.6" customHeight="1" x14ac:dyDescent="0.25">
      <c r="A6" s="104"/>
      <c r="B6" s="106"/>
      <c r="C6" s="107" t="s">
        <v>15</v>
      </c>
      <c r="D6" s="108"/>
      <c r="E6" s="109"/>
      <c r="F6" s="110"/>
      <c r="G6" s="110"/>
      <c r="H6" s="111"/>
      <c r="I6" s="93"/>
      <c r="J6" s="95"/>
      <c r="K6" s="102"/>
    </row>
    <row r="7" spans="1:11" x14ac:dyDescent="0.25">
      <c r="A7" s="85" t="s">
        <v>14</v>
      </c>
      <c r="B7" s="85"/>
      <c r="C7" s="85"/>
      <c r="D7" s="85"/>
      <c r="E7" s="85"/>
      <c r="F7" s="85"/>
      <c r="I7" s="81" t="s">
        <v>67</v>
      </c>
      <c r="J7" s="82"/>
      <c r="K7" s="9">
        <f>SUM(K5:K6)</f>
        <v>420.15</v>
      </c>
    </row>
    <row r="9" spans="1:11" x14ac:dyDescent="0.25">
      <c r="I9" s="79" t="s">
        <v>65</v>
      </c>
      <c r="J9" s="80"/>
      <c r="K9" s="31">
        <f>K7*0.3658</f>
        <v>153.69086999999999</v>
      </c>
    </row>
    <row r="10" spans="1:11" x14ac:dyDescent="0.25">
      <c r="I10" s="81" t="s">
        <v>66</v>
      </c>
      <c r="J10" s="82"/>
      <c r="K10" s="32">
        <f>K7*0.469</f>
        <v>197.05034999999998</v>
      </c>
    </row>
    <row r="11" spans="1:11" x14ac:dyDescent="0.25">
      <c r="J11" s="29"/>
      <c r="K11" s="30"/>
    </row>
    <row r="12" spans="1:11" x14ac:dyDescent="0.25">
      <c r="I12" s="83" t="s">
        <v>26</v>
      </c>
      <c r="J12" s="84"/>
      <c r="K12" s="33">
        <f>K7+K9+K10</f>
        <v>770.89121999999998</v>
      </c>
    </row>
  </sheetData>
  <mergeCells count="18">
    <mergeCell ref="A1:K1"/>
    <mergeCell ref="C5:D5"/>
    <mergeCell ref="E5:H5"/>
    <mergeCell ref="I5:I6"/>
    <mergeCell ref="J5:J6"/>
    <mergeCell ref="C4:D4"/>
    <mergeCell ref="E4:H4"/>
    <mergeCell ref="K5:K6"/>
    <mergeCell ref="A5:A6"/>
    <mergeCell ref="B5:B6"/>
    <mergeCell ref="C6:D6"/>
    <mergeCell ref="E6:H6"/>
    <mergeCell ref="A2:K2"/>
    <mergeCell ref="I9:J9"/>
    <mergeCell ref="I10:J10"/>
    <mergeCell ref="I12:J12"/>
    <mergeCell ref="A7:F7"/>
    <mergeCell ref="I7:J7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J42"/>
    </sheetView>
  </sheetViews>
  <sheetFormatPr defaultColWidth="9.140625" defaultRowHeight="15" x14ac:dyDescent="0.25"/>
  <cols>
    <col min="1" max="3" width="9.140625" style="3"/>
    <col min="4" max="5" width="9.140625" style="1"/>
    <col min="6" max="6" width="9.140625" style="2"/>
    <col min="7" max="9" width="9.140625" style="1"/>
    <col min="10" max="10" width="9.85546875" style="1" bestFit="1" customWidth="1"/>
    <col min="11" max="11" width="12.7109375" style="1" bestFit="1" customWidth="1"/>
    <col min="12" max="16384" width="9.140625" style="1"/>
  </cols>
  <sheetData>
    <row r="1" spans="1:10" ht="30" customHeight="1" x14ac:dyDescent="0.25">
      <c r="A1" s="74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</row>
    <row r="4" spans="1:10" ht="16.5" thickBot="1" x14ac:dyDescent="0.3">
      <c r="A4" s="14" t="s">
        <v>23</v>
      </c>
      <c r="B4" s="96" t="s">
        <v>8</v>
      </c>
      <c r="C4" s="97"/>
      <c r="D4" s="96" t="s">
        <v>64</v>
      </c>
      <c r="E4" s="143"/>
      <c r="F4" s="143"/>
      <c r="G4" s="143"/>
      <c r="H4" s="143"/>
      <c r="I4" s="97"/>
      <c r="J4" s="15" t="s">
        <v>28</v>
      </c>
    </row>
    <row r="5" spans="1:10" ht="16.5" customHeight="1" x14ac:dyDescent="0.25">
      <c r="A5" s="144">
        <v>1</v>
      </c>
      <c r="B5" s="145" t="s">
        <v>70</v>
      </c>
      <c r="C5" s="146"/>
      <c r="D5" s="147" t="s">
        <v>124</v>
      </c>
      <c r="E5" s="148"/>
      <c r="F5" s="148"/>
      <c r="G5" s="148"/>
      <c r="H5" s="148"/>
      <c r="I5" s="149"/>
      <c r="J5" s="142">
        <v>170.61</v>
      </c>
    </row>
    <row r="6" spans="1:10" ht="16.5" customHeight="1" x14ac:dyDescent="0.25">
      <c r="A6" s="113"/>
      <c r="B6" s="135"/>
      <c r="C6" s="136"/>
      <c r="D6" s="121"/>
      <c r="E6" s="122"/>
      <c r="F6" s="122"/>
      <c r="G6" s="122"/>
      <c r="H6" s="122"/>
      <c r="I6" s="123"/>
      <c r="J6" s="125"/>
    </row>
    <row r="7" spans="1:10" ht="16.5" customHeight="1" x14ac:dyDescent="0.25">
      <c r="A7" s="112">
        <v>2</v>
      </c>
      <c r="B7" s="133" t="s">
        <v>71</v>
      </c>
      <c r="C7" s="134"/>
      <c r="D7" s="118" t="s">
        <v>96</v>
      </c>
      <c r="E7" s="128"/>
      <c r="F7" s="128"/>
      <c r="G7" s="128"/>
      <c r="H7" s="128"/>
      <c r="I7" s="129"/>
      <c r="J7" s="124">
        <v>145.13</v>
      </c>
    </row>
    <row r="8" spans="1:10" ht="16.5" customHeight="1" x14ac:dyDescent="0.25">
      <c r="A8" s="113"/>
      <c r="B8" s="135"/>
      <c r="C8" s="136"/>
      <c r="D8" s="130"/>
      <c r="E8" s="131"/>
      <c r="F8" s="131"/>
      <c r="G8" s="131"/>
      <c r="H8" s="131"/>
      <c r="I8" s="132"/>
      <c r="J8" s="125"/>
    </row>
    <row r="9" spans="1:10" ht="16.5" customHeight="1" x14ac:dyDescent="0.25">
      <c r="A9" s="112">
        <v>3</v>
      </c>
      <c r="B9" s="114" t="s">
        <v>71</v>
      </c>
      <c r="C9" s="115"/>
      <c r="D9" s="137" t="s">
        <v>96</v>
      </c>
      <c r="E9" s="138"/>
      <c r="F9" s="138"/>
      <c r="G9" s="138"/>
      <c r="H9" s="138"/>
      <c r="I9" s="139"/>
      <c r="J9" s="140">
        <v>147.54</v>
      </c>
    </row>
    <row r="10" spans="1:10" ht="16.5" customHeight="1" x14ac:dyDescent="0.25">
      <c r="A10" s="113"/>
      <c r="B10" s="116"/>
      <c r="C10" s="117"/>
      <c r="D10" s="137"/>
      <c r="E10" s="138"/>
      <c r="F10" s="138"/>
      <c r="G10" s="138"/>
      <c r="H10" s="138"/>
      <c r="I10" s="139"/>
      <c r="J10" s="141"/>
    </row>
    <row r="11" spans="1:10" ht="16.5" customHeight="1" x14ac:dyDescent="0.25">
      <c r="A11" s="112">
        <v>4</v>
      </c>
      <c r="B11" s="114" t="s">
        <v>72</v>
      </c>
      <c r="C11" s="115"/>
      <c r="D11" s="118" t="s">
        <v>110</v>
      </c>
      <c r="E11" s="128"/>
      <c r="F11" s="128"/>
      <c r="G11" s="128"/>
      <c r="H11" s="128"/>
      <c r="I11" s="129"/>
      <c r="J11" s="124">
        <v>341.8</v>
      </c>
    </row>
    <row r="12" spans="1:10" ht="16.5" customHeight="1" x14ac:dyDescent="0.25">
      <c r="A12" s="113"/>
      <c r="B12" s="116"/>
      <c r="C12" s="117"/>
      <c r="D12" s="130"/>
      <c r="E12" s="131"/>
      <c r="F12" s="131"/>
      <c r="G12" s="131"/>
      <c r="H12" s="131"/>
      <c r="I12" s="132"/>
      <c r="J12" s="125"/>
    </row>
    <row r="13" spans="1:10" ht="16.5" customHeight="1" x14ac:dyDescent="0.25">
      <c r="A13" s="112">
        <v>5</v>
      </c>
      <c r="B13" s="114" t="s">
        <v>91</v>
      </c>
      <c r="C13" s="115"/>
      <c r="D13" s="118" t="s">
        <v>97</v>
      </c>
      <c r="E13" s="128"/>
      <c r="F13" s="128"/>
      <c r="G13" s="128"/>
      <c r="H13" s="128"/>
      <c r="I13" s="129"/>
      <c r="J13" s="124">
        <v>1282</v>
      </c>
    </row>
    <row r="14" spans="1:10" ht="16.5" customHeight="1" x14ac:dyDescent="0.25">
      <c r="A14" s="113"/>
      <c r="B14" s="116"/>
      <c r="C14" s="117"/>
      <c r="D14" s="130"/>
      <c r="E14" s="131"/>
      <c r="F14" s="131"/>
      <c r="G14" s="131"/>
      <c r="H14" s="131"/>
      <c r="I14" s="132"/>
      <c r="J14" s="125"/>
    </row>
    <row r="15" spans="1:10" ht="16.5" customHeight="1" x14ac:dyDescent="0.25">
      <c r="A15" s="112">
        <v>6</v>
      </c>
      <c r="B15" s="114"/>
      <c r="C15" s="115"/>
      <c r="D15" s="118"/>
      <c r="E15" s="119"/>
      <c r="F15" s="119"/>
      <c r="G15" s="119"/>
      <c r="H15" s="119"/>
      <c r="I15" s="120"/>
      <c r="J15" s="124"/>
    </row>
    <row r="16" spans="1:10" ht="16.5" customHeight="1" x14ac:dyDescent="0.25">
      <c r="A16" s="113"/>
      <c r="B16" s="116"/>
      <c r="C16" s="117"/>
      <c r="D16" s="121"/>
      <c r="E16" s="122"/>
      <c r="F16" s="122"/>
      <c r="G16" s="122"/>
      <c r="H16" s="122"/>
      <c r="I16" s="123"/>
      <c r="J16" s="125"/>
    </row>
    <row r="17" spans="1:11" ht="16.5" customHeight="1" x14ac:dyDescent="0.25">
      <c r="A17" s="112">
        <v>7</v>
      </c>
      <c r="B17" s="114"/>
      <c r="C17" s="115"/>
      <c r="D17" s="118"/>
      <c r="E17" s="119"/>
      <c r="F17" s="119"/>
      <c r="G17" s="119"/>
      <c r="H17" s="119"/>
      <c r="I17" s="120"/>
      <c r="J17" s="124"/>
      <c r="K17" s="36"/>
    </row>
    <row r="18" spans="1:11" ht="16.5" customHeight="1" x14ac:dyDescent="0.25">
      <c r="A18" s="113"/>
      <c r="B18" s="116"/>
      <c r="C18" s="117"/>
      <c r="D18" s="121"/>
      <c r="E18" s="122"/>
      <c r="F18" s="122"/>
      <c r="G18" s="122"/>
      <c r="H18" s="122"/>
      <c r="I18" s="123"/>
      <c r="J18" s="125"/>
    </row>
    <row r="19" spans="1:11" ht="16.5" customHeight="1" x14ac:dyDescent="0.25">
      <c r="A19" s="112">
        <v>8</v>
      </c>
      <c r="B19" s="114"/>
      <c r="C19" s="115"/>
      <c r="D19" s="118"/>
      <c r="E19" s="128"/>
      <c r="F19" s="128"/>
      <c r="G19" s="128"/>
      <c r="H19" s="128"/>
      <c r="I19" s="129"/>
      <c r="J19" s="124"/>
    </row>
    <row r="20" spans="1:11" ht="16.5" customHeight="1" x14ac:dyDescent="0.25">
      <c r="A20" s="113"/>
      <c r="B20" s="116"/>
      <c r="C20" s="117"/>
      <c r="D20" s="130"/>
      <c r="E20" s="131"/>
      <c r="F20" s="131"/>
      <c r="G20" s="131"/>
      <c r="H20" s="131"/>
      <c r="I20" s="132"/>
      <c r="J20" s="125"/>
    </row>
    <row r="21" spans="1:11" ht="16.5" customHeight="1" x14ac:dyDescent="0.25">
      <c r="A21" s="112">
        <v>9</v>
      </c>
      <c r="B21" s="114"/>
      <c r="C21" s="115"/>
      <c r="D21" s="118"/>
      <c r="E21" s="128"/>
      <c r="F21" s="128"/>
      <c r="G21" s="128"/>
      <c r="H21" s="128"/>
      <c r="I21" s="129"/>
      <c r="J21" s="124"/>
    </row>
    <row r="22" spans="1:11" ht="16.5" customHeight="1" x14ac:dyDescent="0.25">
      <c r="A22" s="113"/>
      <c r="B22" s="116"/>
      <c r="C22" s="117"/>
      <c r="D22" s="130"/>
      <c r="E22" s="131"/>
      <c r="F22" s="131"/>
      <c r="G22" s="131"/>
      <c r="H22" s="131"/>
      <c r="I22" s="132"/>
      <c r="J22" s="125"/>
    </row>
    <row r="23" spans="1:11" ht="16.5" customHeight="1" x14ac:dyDescent="0.25">
      <c r="A23" s="112">
        <v>10</v>
      </c>
      <c r="B23" s="114"/>
      <c r="C23" s="115"/>
      <c r="D23" s="118"/>
      <c r="E23" s="128"/>
      <c r="F23" s="128"/>
      <c r="G23" s="128"/>
      <c r="H23" s="128"/>
      <c r="I23" s="129"/>
      <c r="J23" s="124"/>
    </row>
    <row r="24" spans="1:11" ht="16.5" customHeight="1" x14ac:dyDescent="0.25">
      <c r="A24" s="113"/>
      <c r="B24" s="116"/>
      <c r="C24" s="117"/>
      <c r="D24" s="130"/>
      <c r="E24" s="131"/>
      <c r="F24" s="131"/>
      <c r="G24" s="131"/>
      <c r="H24" s="131"/>
      <c r="I24" s="132"/>
      <c r="J24" s="125"/>
    </row>
    <row r="25" spans="1:11" ht="16.5" customHeight="1" x14ac:dyDescent="0.25">
      <c r="A25" s="112">
        <v>11</v>
      </c>
      <c r="B25" s="114"/>
      <c r="C25" s="115"/>
      <c r="D25" s="118"/>
      <c r="E25" s="128"/>
      <c r="F25" s="128"/>
      <c r="G25" s="128"/>
      <c r="H25" s="128"/>
      <c r="I25" s="129"/>
      <c r="J25" s="124"/>
    </row>
    <row r="26" spans="1:11" ht="16.5" customHeight="1" x14ac:dyDescent="0.25">
      <c r="A26" s="113"/>
      <c r="B26" s="116"/>
      <c r="C26" s="117"/>
      <c r="D26" s="130"/>
      <c r="E26" s="131"/>
      <c r="F26" s="131"/>
      <c r="G26" s="131"/>
      <c r="H26" s="131"/>
      <c r="I26" s="132"/>
      <c r="J26" s="125"/>
    </row>
    <row r="27" spans="1:11" ht="16.5" customHeight="1" x14ac:dyDescent="0.25">
      <c r="A27" s="112">
        <v>12</v>
      </c>
      <c r="B27" s="114"/>
      <c r="C27" s="115"/>
      <c r="D27" s="118"/>
      <c r="E27" s="128"/>
      <c r="F27" s="128"/>
      <c r="G27" s="128"/>
      <c r="H27" s="128"/>
      <c r="I27" s="129"/>
      <c r="J27" s="124"/>
    </row>
    <row r="28" spans="1:11" ht="16.5" customHeight="1" x14ac:dyDescent="0.25">
      <c r="A28" s="113"/>
      <c r="B28" s="116"/>
      <c r="C28" s="117"/>
      <c r="D28" s="130"/>
      <c r="E28" s="131"/>
      <c r="F28" s="131"/>
      <c r="G28" s="131"/>
      <c r="H28" s="131"/>
      <c r="I28" s="132"/>
      <c r="J28" s="125"/>
    </row>
    <row r="29" spans="1:11" ht="16.5" customHeight="1" x14ac:dyDescent="0.25">
      <c r="A29" s="112">
        <v>13</v>
      </c>
      <c r="B29" s="114"/>
      <c r="C29" s="115"/>
      <c r="D29" s="118"/>
      <c r="E29" s="119"/>
      <c r="F29" s="119"/>
      <c r="G29" s="119"/>
      <c r="H29" s="119"/>
      <c r="I29" s="120"/>
      <c r="J29" s="124"/>
      <c r="K29" s="36"/>
    </row>
    <row r="30" spans="1:11" ht="16.5" customHeight="1" x14ac:dyDescent="0.25">
      <c r="A30" s="113"/>
      <c r="B30" s="116"/>
      <c r="C30" s="117"/>
      <c r="D30" s="121"/>
      <c r="E30" s="122"/>
      <c r="F30" s="122"/>
      <c r="G30" s="122"/>
      <c r="H30" s="122"/>
      <c r="I30" s="123"/>
      <c r="J30" s="125"/>
    </row>
    <row r="31" spans="1:11" ht="16.5" customHeight="1" x14ac:dyDescent="0.25">
      <c r="A31" s="112">
        <v>14</v>
      </c>
      <c r="B31" s="114"/>
      <c r="C31" s="115"/>
      <c r="D31" s="118"/>
      <c r="E31" s="119"/>
      <c r="F31" s="119"/>
      <c r="G31" s="119"/>
      <c r="H31" s="119"/>
      <c r="I31" s="120"/>
      <c r="J31" s="124"/>
    </row>
    <row r="32" spans="1:11" ht="16.5" customHeight="1" x14ac:dyDescent="0.25">
      <c r="A32" s="113"/>
      <c r="B32" s="116"/>
      <c r="C32" s="117"/>
      <c r="D32" s="121"/>
      <c r="E32" s="122"/>
      <c r="F32" s="122"/>
      <c r="G32" s="122"/>
      <c r="H32" s="122"/>
      <c r="I32" s="123"/>
      <c r="J32" s="125"/>
    </row>
    <row r="33" spans="1:10" ht="16.5" customHeight="1" x14ac:dyDescent="0.25">
      <c r="A33" s="112">
        <v>15</v>
      </c>
      <c r="B33" s="114"/>
      <c r="C33" s="115"/>
      <c r="D33" s="118"/>
      <c r="E33" s="119"/>
      <c r="F33" s="119"/>
      <c r="G33" s="119"/>
      <c r="H33" s="119"/>
      <c r="I33" s="120"/>
      <c r="J33" s="124"/>
    </row>
    <row r="34" spans="1:10" ht="16.5" customHeight="1" x14ac:dyDescent="0.25">
      <c r="A34" s="113"/>
      <c r="B34" s="116"/>
      <c r="C34" s="117"/>
      <c r="D34" s="121"/>
      <c r="E34" s="122"/>
      <c r="F34" s="122"/>
      <c r="G34" s="122"/>
      <c r="H34" s="122"/>
      <c r="I34" s="123"/>
      <c r="J34" s="125"/>
    </row>
    <row r="35" spans="1:10" ht="16.5" customHeight="1" x14ac:dyDescent="0.25">
      <c r="A35" s="112">
        <v>16</v>
      </c>
      <c r="B35" s="114"/>
      <c r="C35" s="115"/>
      <c r="D35" s="118"/>
      <c r="E35" s="119"/>
      <c r="F35" s="119"/>
      <c r="G35" s="119"/>
      <c r="H35" s="119"/>
      <c r="I35" s="120"/>
      <c r="J35" s="124"/>
    </row>
    <row r="36" spans="1:10" ht="16.5" customHeight="1" x14ac:dyDescent="0.25">
      <c r="A36" s="113"/>
      <c r="B36" s="116"/>
      <c r="C36" s="117"/>
      <c r="D36" s="121"/>
      <c r="E36" s="122"/>
      <c r="F36" s="122"/>
      <c r="G36" s="122"/>
      <c r="H36" s="122"/>
      <c r="I36" s="123"/>
      <c r="J36" s="125"/>
    </row>
    <row r="37" spans="1:10" ht="16.5" customHeight="1" x14ac:dyDescent="0.25">
      <c r="A37" s="112">
        <v>17</v>
      </c>
      <c r="B37" s="114"/>
      <c r="C37" s="115"/>
      <c r="D37" s="118"/>
      <c r="E37" s="119"/>
      <c r="F37" s="119"/>
      <c r="G37" s="119"/>
      <c r="H37" s="119"/>
      <c r="I37" s="120"/>
      <c r="J37" s="124"/>
    </row>
    <row r="38" spans="1:10" ht="16.5" customHeight="1" x14ac:dyDescent="0.25">
      <c r="A38" s="113"/>
      <c r="B38" s="116"/>
      <c r="C38" s="117"/>
      <c r="D38" s="121"/>
      <c r="E38" s="122"/>
      <c r="F38" s="122"/>
      <c r="G38" s="122"/>
      <c r="H38" s="122"/>
      <c r="I38" s="123"/>
      <c r="J38" s="125"/>
    </row>
    <row r="39" spans="1:10" ht="15" customHeight="1" x14ac:dyDescent="0.25">
      <c r="A39" s="112">
        <v>18</v>
      </c>
      <c r="B39" s="114"/>
      <c r="C39" s="115"/>
      <c r="D39" s="118"/>
      <c r="E39" s="119"/>
      <c r="F39" s="119"/>
      <c r="G39" s="119"/>
      <c r="H39" s="119"/>
      <c r="I39" s="120"/>
      <c r="J39" s="124"/>
    </row>
    <row r="40" spans="1:10" ht="15" customHeight="1" x14ac:dyDescent="0.25">
      <c r="A40" s="113"/>
      <c r="B40" s="116"/>
      <c r="C40" s="117"/>
      <c r="D40" s="121"/>
      <c r="E40" s="122"/>
      <c r="F40" s="122"/>
      <c r="G40" s="122"/>
      <c r="H40" s="122"/>
      <c r="I40" s="123"/>
      <c r="J40" s="125"/>
    </row>
    <row r="41" spans="1:10" ht="15" customHeight="1" x14ac:dyDescent="0.25">
      <c r="I41" s="126" t="s">
        <v>35</v>
      </c>
      <c r="J41" s="126">
        <f>SUM(J5:J34)</f>
        <v>2087.08</v>
      </c>
    </row>
    <row r="42" spans="1:10" ht="15" customHeight="1" x14ac:dyDescent="0.25">
      <c r="I42" s="127"/>
      <c r="J42" s="127"/>
    </row>
    <row r="43" spans="1:10" ht="15" customHeight="1" x14ac:dyDescent="0.25"/>
    <row r="44" spans="1:10" ht="15" customHeight="1" x14ac:dyDescent="0.25"/>
  </sheetData>
  <mergeCells count="78">
    <mergeCell ref="J5:J6"/>
    <mergeCell ref="B4:C4"/>
    <mergeCell ref="D4:I4"/>
    <mergeCell ref="A5:A6"/>
    <mergeCell ref="B5:C6"/>
    <mergeCell ref="D5:I6"/>
    <mergeCell ref="A7:A8"/>
    <mergeCell ref="B7:C8"/>
    <mergeCell ref="D7:I8"/>
    <mergeCell ref="J7:J8"/>
    <mergeCell ref="A9:A10"/>
    <mergeCell ref="B9:C10"/>
    <mergeCell ref="D9:I10"/>
    <mergeCell ref="J9:J10"/>
    <mergeCell ref="A11:A12"/>
    <mergeCell ref="B11:C12"/>
    <mergeCell ref="D11:I12"/>
    <mergeCell ref="J11:J12"/>
    <mergeCell ref="A13:A14"/>
    <mergeCell ref="B13:C14"/>
    <mergeCell ref="D13:I14"/>
    <mergeCell ref="J13:J14"/>
    <mergeCell ref="A15:A16"/>
    <mergeCell ref="B15:C16"/>
    <mergeCell ref="D15:I16"/>
    <mergeCell ref="J15:J16"/>
    <mergeCell ref="A17:A18"/>
    <mergeCell ref="B17:C18"/>
    <mergeCell ref="D17:I18"/>
    <mergeCell ref="J17:J18"/>
    <mergeCell ref="A19:A20"/>
    <mergeCell ref="B19:C20"/>
    <mergeCell ref="D19:I20"/>
    <mergeCell ref="J19:J20"/>
    <mergeCell ref="A21:A22"/>
    <mergeCell ref="B21:C22"/>
    <mergeCell ref="D21:I22"/>
    <mergeCell ref="J21:J22"/>
    <mergeCell ref="A23:A24"/>
    <mergeCell ref="B23:C24"/>
    <mergeCell ref="D23:I24"/>
    <mergeCell ref="J23:J24"/>
    <mergeCell ref="A25:A26"/>
    <mergeCell ref="B25:C26"/>
    <mergeCell ref="D25:I26"/>
    <mergeCell ref="J25:J26"/>
    <mergeCell ref="D33:I34"/>
    <mergeCell ref="J33:J34"/>
    <mergeCell ref="A27:A28"/>
    <mergeCell ref="B27:C28"/>
    <mergeCell ref="D27:I28"/>
    <mergeCell ref="J27:J28"/>
    <mergeCell ref="A29:A30"/>
    <mergeCell ref="B29:C30"/>
    <mergeCell ref="D29:I30"/>
    <mergeCell ref="J29:J30"/>
    <mergeCell ref="I41:I42"/>
    <mergeCell ref="J41:J42"/>
    <mergeCell ref="A37:A38"/>
    <mergeCell ref="B37:C38"/>
    <mergeCell ref="D37:I38"/>
    <mergeCell ref="J37:J38"/>
    <mergeCell ref="A1:J1"/>
    <mergeCell ref="A2:J2"/>
    <mergeCell ref="A39:A40"/>
    <mergeCell ref="B39:C40"/>
    <mergeCell ref="D39:I40"/>
    <mergeCell ref="J39:J40"/>
    <mergeCell ref="A35:A36"/>
    <mergeCell ref="B35:C36"/>
    <mergeCell ref="D35:I36"/>
    <mergeCell ref="J35:J36"/>
    <mergeCell ref="A31:A32"/>
    <mergeCell ref="B31:C32"/>
    <mergeCell ref="D31:I32"/>
    <mergeCell ref="J31:J32"/>
    <mergeCell ref="A33:A34"/>
    <mergeCell ref="B33:C34"/>
  </mergeCells>
  <pageMargins left="0" right="0" top="0.25" bottom="0.2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sqref="A1:J20"/>
    </sheetView>
  </sheetViews>
  <sheetFormatPr defaultColWidth="9.140625" defaultRowHeight="15" x14ac:dyDescent="0.25"/>
  <cols>
    <col min="1" max="3" width="9.140625" style="3"/>
    <col min="4" max="5" width="9.140625" style="1"/>
    <col min="6" max="6" width="9.140625" style="2"/>
    <col min="7" max="9" width="9.140625" style="1"/>
    <col min="10" max="10" width="12.42578125" style="1" customWidth="1"/>
    <col min="11" max="11" width="10" style="1" bestFit="1" customWidth="1"/>
    <col min="12" max="16384" width="9.140625" style="1"/>
  </cols>
  <sheetData>
    <row r="1" spans="1:10" ht="30" customHeight="1" x14ac:dyDescent="0.25">
      <c r="A1" s="74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</row>
    <row r="4" spans="1:10" ht="16.5" thickBot="1" x14ac:dyDescent="0.3">
      <c r="A4" s="14" t="s">
        <v>23</v>
      </c>
      <c r="B4" s="96" t="s">
        <v>8</v>
      </c>
      <c r="C4" s="97"/>
      <c r="D4" s="96" t="s">
        <v>60</v>
      </c>
      <c r="E4" s="143"/>
      <c r="F4" s="143"/>
      <c r="G4" s="143"/>
      <c r="H4" s="143"/>
      <c r="I4" s="97"/>
      <c r="J4" s="15" t="s">
        <v>28</v>
      </c>
    </row>
    <row r="5" spans="1:10" x14ac:dyDescent="0.25">
      <c r="A5" s="144">
        <v>1</v>
      </c>
      <c r="B5" s="151"/>
      <c r="C5" s="152"/>
      <c r="D5" s="153"/>
      <c r="E5" s="154"/>
      <c r="F5" s="154"/>
      <c r="G5" s="154"/>
      <c r="H5" s="154"/>
      <c r="I5" s="155"/>
      <c r="J5" s="150"/>
    </row>
    <row r="6" spans="1:10" x14ac:dyDescent="0.25">
      <c r="A6" s="113"/>
      <c r="B6" s="116"/>
      <c r="C6" s="117"/>
      <c r="D6" s="156"/>
      <c r="E6" s="157"/>
      <c r="F6" s="157"/>
      <c r="G6" s="157"/>
      <c r="H6" s="157"/>
      <c r="I6" s="158"/>
      <c r="J6" s="125"/>
    </row>
    <row r="7" spans="1:10" x14ac:dyDescent="0.25">
      <c r="A7" s="112">
        <v>2</v>
      </c>
      <c r="B7" s="159"/>
      <c r="C7" s="160"/>
      <c r="D7" s="137"/>
      <c r="E7" s="138"/>
      <c r="F7" s="138"/>
      <c r="G7" s="138"/>
      <c r="H7" s="138"/>
      <c r="I7" s="139"/>
      <c r="J7" s="142"/>
    </row>
    <row r="8" spans="1:10" x14ac:dyDescent="0.25">
      <c r="A8" s="113"/>
      <c r="B8" s="116"/>
      <c r="C8" s="117"/>
      <c r="D8" s="156"/>
      <c r="E8" s="157"/>
      <c r="F8" s="157"/>
      <c r="G8" s="157"/>
      <c r="H8" s="157"/>
      <c r="I8" s="158"/>
      <c r="J8" s="125"/>
    </row>
    <row r="9" spans="1:10" x14ac:dyDescent="0.25">
      <c r="A9" s="112">
        <v>3</v>
      </c>
      <c r="B9" s="114"/>
      <c r="C9" s="115"/>
      <c r="D9" s="118"/>
      <c r="E9" s="119"/>
      <c r="F9" s="119"/>
      <c r="G9" s="119"/>
      <c r="H9" s="119"/>
      <c r="I9" s="120"/>
      <c r="J9" s="124"/>
    </row>
    <row r="10" spans="1:10" x14ac:dyDescent="0.25">
      <c r="A10" s="113"/>
      <c r="B10" s="116"/>
      <c r="C10" s="117"/>
      <c r="D10" s="121"/>
      <c r="E10" s="122"/>
      <c r="F10" s="122"/>
      <c r="G10" s="122"/>
      <c r="H10" s="122"/>
      <c r="I10" s="123"/>
      <c r="J10" s="125"/>
    </row>
    <row r="11" spans="1:10" x14ac:dyDescent="0.25">
      <c r="A11" s="112">
        <v>4</v>
      </c>
      <c r="B11" s="114"/>
      <c r="C11" s="115"/>
      <c r="D11" s="118"/>
      <c r="E11" s="119"/>
      <c r="F11" s="119"/>
      <c r="G11" s="119"/>
      <c r="H11" s="119"/>
      <c r="I11" s="120"/>
      <c r="J11" s="124"/>
    </row>
    <row r="12" spans="1:10" x14ac:dyDescent="0.25">
      <c r="A12" s="144"/>
      <c r="B12" s="116"/>
      <c r="C12" s="117"/>
      <c r="D12" s="121"/>
      <c r="E12" s="122"/>
      <c r="F12" s="122"/>
      <c r="G12" s="122"/>
      <c r="H12" s="122"/>
      <c r="I12" s="123"/>
      <c r="J12" s="142"/>
    </row>
    <row r="13" spans="1:10" x14ac:dyDescent="0.25">
      <c r="A13" s="112">
        <v>5</v>
      </c>
      <c r="B13" s="114"/>
      <c r="C13" s="115"/>
      <c r="D13" s="118"/>
      <c r="E13" s="119"/>
      <c r="F13" s="119"/>
      <c r="G13" s="119"/>
      <c r="H13" s="119"/>
      <c r="I13" s="120"/>
      <c r="J13" s="124"/>
    </row>
    <row r="14" spans="1:10" x14ac:dyDescent="0.25">
      <c r="A14" s="113"/>
      <c r="B14" s="116"/>
      <c r="C14" s="117"/>
      <c r="D14" s="121"/>
      <c r="E14" s="122"/>
      <c r="F14" s="122"/>
      <c r="G14" s="122"/>
      <c r="H14" s="122"/>
      <c r="I14" s="123"/>
      <c r="J14" s="125"/>
    </row>
    <row r="15" spans="1:10" x14ac:dyDescent="0.25">
      <c r="A15" s="112">
        <v>6</v>
      </c>
      <c r="B15" s="133"/>
      <c r="C15" s="134"/>
      <c r="D15" s="118"/>
      <c r="E15" s="119"/>
      <c r="F15" s="119"/>
      <c r="G15" s="119"/>
      <c r="H15" s="119"/>
      <c r="I15" s="120"/>
      <c r="J15" s="124"/>
    </row>
    <row r="16" spans="1:10" x14ac:dyDescent="0.25">
      <c r="A16" s="113"/>
      <c r="B16" s="135"/>
      <c r="C16" s="136"/>
      <c r="D16" s="121"/>
      <c r="E16" s="122"/>
      <c r="F16" s="122"/>
      <c r="G16" s="122"/>
      <c r="H16" s="122"/>
      <c r="I16" s="123"/>
      <c r="J16" s="125"/>
    </row>
    <row r="17" spans="1:10" x14ac:dyDescent="0.25">
      <c r="A17" s="112"/>
      <c r="B17" s="114"/>
      <c r="C17" s="115"/>
      <c r="D17" s="118"/>
      <c r="E17" s="119"/>
      <c r="F17" s="119"/>
      <c r="G17" s="119"/>
      <c r="H17" s="119"/>
      <c r="I17" s="120"/>
      <c r="J17" s="124"/>
    </row>
    <row r="18" spans="1:10" x14ac:dyDescent="0.25">
      <c r="A18" s="113"/>
      <c r="B18" s="116"/>
      <c r="C18" s="117"/>
      <c r="D18" s="121"/>
      <c r="E18" s="122"/>
      <c r="F18" s="122"/>
      <c r="G18" s="122"/>
      <c r="H18" s="122"/>
      <c r="I18" s="123"/>
      <c r="J18" s="125"/>
    </row>
    <row r="19" spans="1:10" ht="16.5" x14ac:dyDescent="0.3">
      <c r="A19" s="138"/>
      <c r="B19" s="26"/>
      <c r="C19" s="26"/>
      <c r="D19" s="16"/>
      <c r="E19" s="16"/>
      <c r="F19" s="17"/>
      <c r="G19" s="17"/>
      <c r="H19" s="17"/>
      <c r="I19" s="161" t="s">
        <v>26</v>
      </c>
      <c r="J19" s="126">
        <f>SUM(J5:J18)</f>
        <v>0</v>
      </c>
    </row>
    <row r="20" spans="1:10" ht="16.5" x14ac:dyDescent="0.3">
      <c r="A20" s="138"/>
      <c r="B20" s="27"/>
      <c r="C20" s="27"/>
      <c r="D20" s="16"/>
      <c r="E20" s="16"/>
      <c r="F20" s="16"/>
      <c r="G20" s="16"/>
      <c r="H20" s="16"/>
      <c r="I20" s="161"/>
      <c r="J20" s="127"/>
    </row>
    <row r="21" spans="1:10" x14ac:dyDescent="0.25">
      <c r="A21" s="1"/>
      <c r="B21" s="1"/>
      <c r="C21" s="1"/>
      <c r="F21" s="1"/>
    </row>
    <row r="22" spans="1:10" x14ac:dyDescent="0.25">
      <c r="A22" s="1"/>
      <c r="B22" s="21"/>
      <c r="C22" s="1"/>
      <c r="F22" s="1"/>
    </row>
    <row r="23" spans="1:10" x14ac:dyDescent="0.25">
      <c r="A23" s="1"/>
      <c r="B23" s="1"/>
      <c r="C23" s="1"/>
      <c r="F23" s="1"/>
    </row>
    <row r="24" spans="1:10" x14ac:dyDescent="0.25">
      <c r="A24" s="1"/>
      <c r="B24" s="1"/>
      <c r="C24" s="1"/>
      <c r="F24" s="1"/>
    </row>
    <row r="25" spans="1:10" x14ac:dyDescent="0.25">
      <c r="A25" s="1"/>
      <c r="B25" s="1"/>
      <c r="C25" s="1"/>
      <c r="F25" s="1"/>
    </row>
    <row r="26" spans="1:10" x14ac:dyDescent="0.25">
      <c r="A26" s="1"/>
      <c r="B26" s="1"/>
      <c r="C26" s="1"/>
      <c r="F26" s="1"/>
    </row>
  </sheetData>
  <mergeCells count="35">
    <mergeCell ref="A19:A20"/>
    <mergeCell ref="I19:I20"/>
    <mergeCell ref="J19:J20"/>
    <mergeCell ref="A15:A16"/>
    <mergeCell ref="B15:C16"/>
    <mergeCell ref="D15:I16"/>
    <mergeCell ref="J15:J16"/>
    <mergeCell ref="A17:A18"/>
    <mergeCell ref="B17:C18"/>
    <mergeCell ref="D17:I18"/>
    <mergeCell ref="J17:J18"/>
    <mergeCell ref="A11:A12"/>
    <mergeCell ref="B11:C12"/>
    <mergeCell ref="D11:I12"/>
    <mergeCell ref="J11:J12"/>
    <mergeCell ref="A13:A14"/>
    <mergeCell ref="B13:C14"/>
    <mergeCell ref="D13:I14"/>
    <mergeCell ref="J13:J14"/>
    <mergeCell ref="A7:A8"/>
    <mergeCell ref="B7:C8"/>
    <mergeCell ref="D7:I8"/>
    <mergeCell ref="J7:J8"/>
    <mergeCell ref="A9:A10"/>
    <mergeCell ref="B9:C10"/>
    <mergeCell ref="D9:I10"/>
    <mergeCell ref="J9:J10"/>
    <mergeCell ref="A1:J1"/>
    <mergeCell ref="A2:J2"/>
    <mergeCell ref="J5:J6"/>
    <mergeCell ref="B4:C4"/>
    <mergeCell ref="D4:I4"/>
    <mergeCell ref="A5:A6"/>
    <mergeCell ref="B5:C6"/>
    <mergeCell ref="D5:I6"/>
  </mergeCells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sqref="A1:K13"/>
    </sheetView>
  </sheetViews>
  <sheetFormatPr defaultRowHeight="15" x14ac:dyDescent="0.25"/>
  <cols>
    <col min="2" max="2" width="14.7109375" customWidth="1"/>
    <col min="6" max="6" width="11.5703125" bestFit="1" customWidth="1"/>
    <col min="7" max="7" width="8.7109375" customWidth="1"/>
    <col min="8" max="8" width="10" customWidth="1"/>
    <col min="11" max="11" width="19.85546875" customWidth="1"/>
  </cols>
  <sheetData>
    <row r="1" spans="1:11" ht="30" customHeight="1" x14ac:dyDescent="0.25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customHeight="1" x14ac:dyDescent="0.25">
      <c r="A2" s="77" t="s">
        <v>107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5" customHeight="1" thickBot="1" x14ac:dyDescent="0.35">
      <c r="A3" s="6"/>
      <c r="B3" s="6"/>
    </row>
    <row r="4" spans="1:11" ht="30" customHeight="1" thickBot="1" x14ac:dyDescent="0.3">
      <c r="A4" s="13" t="s">
        <v>23</v>
      </c>
      <c r="B4" s="12" t="s">
        <v>22</v>
      </c>
      <c r="C4" s="96" t="s">
        <v>21</v>
      </c>
      <c r="D4" s="97"/>
      <c r="E4" s="98" t="s">
        <v>25</v>
      </c>
      <c r="F4" s="99"/>
      <c r="G4" s="99"/>
      <c r="H4" s="100"/>
      <c r="I4" s="34" t="s">
        <v>20</v>
      </c>
      <c r="J4" s="11" t="s">
        <v>19</v>
      </c>
      <c r="K4" s="10" t="s">
        <v>18</v>
      </c>
    </row>
    <row r="5" spans="1:11" ht="30" customHeight="1" x14ac:dyDescent="0.25">
      <c r="A5" s="165">
        <v>1</v>
      </c>
      <c r="B5" s="105">
        <v>41640</v>
      </c>
      <c r="C5" s="162" t="s">
        <v>98</v>
      </c>
      <c r="D5" s="164"/>
      <c r="E5" s="162" t="s">
        <v>68</v>
      </c>
      <c r="F5" s="163"/>
      <c r="G5" s="163"/>
      <c r="H5" s="164"/>
      <c r="I5" s="166">
        <v>70</v>
      </c>
      <c r="J5" s="167">
        <v>33.65</v>
      </c>
      <c r="K5" s="168">
        <f>I5*J5</f>
        <v>2355.5</v>
      </c>
    </row>
    <row r="6" spans="1:11" ht="30" customHeight="1" x14ac:dyDescent="0.25">
      <c r="A6" s="104"/>
      <c r="B6" s="106"/>
      <c r="C6" s="107" t="s">
        <v>17</v>
      </c>
      <c r="D6" s="108"/>
      <c r="E6" s="107" t="s">
        <v>69</v>
      </c>
      <c r="F6" s="172"/>
      <c r="G6" s="172"/>
      <c r="H6" s="108"/>
      <c r="I6" s="104"/>
      <c r="J6" s="95"/>
      <c r="K6" s="169"/>
    </row>
    <row r="7" spans="1:11" ht="30" customHeight="1" x14ac:dyDescent="0.25">
      <c r="A7" s="103">
        <v>2</v>
      </c>
      <c r="B7" s="106">
        <v>41640</v>
      </c>
      <c r="C7" s="87" t="s">
        <v>99</v>
      </c>
      <c r="D7" s="88"/>
      <c r="E7" s="162" t="s">
        <v>68</v>
      </c>
      <c r="F7" s="163"/>
      <c r="G7" s="163"/>
      <c r="H7" s="164"/>
      <c r="I7" s="103">
        <v>84</v>
      </c>
      <c r="J7" s="94">
        <v>47.59</v>
      </c>
      <c r="K7" s="101">
        <f>I7*J7</f>
        <v>3997.5600000000004</v>
      </c>
    </row>
    <row r="8" spans="1:11" ht="30" customHeight="1" x14ac:dyDescent="0.25">
      <c r="A8" s="104"/>
      <c r="B8" s="106"/>
      <c r="C8" s="107" t="s">
        <v>16</v>
      </c>
      <c r="D8" s="108"/>
      <c r="E8" s="107" t="s">
        <v>69</v>
      </c>
      <c r="F8" s="172"/>
      <c r="G8" s="172"/>
      <c r="H8" s="108"/>
      <c r="I8" s="104"/>
      <c r="J8" s="95"/>
      <c r="K8" s="102"/>
    </row>
    <row r="9" spans="1:11" ht="30" customHeight="1" x14ac:dyDescent="0.25">
      <c r="A9" s="103">
        <v>3</v>
      </c>
      <c r="B9" s="106">
        <v>41640</v>
      </c>
      <c r="C9" s="87" t="s">
        <v>100</v>
      </c>
      <c r="D9" s="88"/>
      <c r="E9" s="162" t="s">
        <v>68</v>
      </c>
      <c r="F9" s="163"/>
      <c r="G9" s="163"/>
      <c r="H9" s="164"/>
      <c r="I9" s="103">
        <v>64</v>
      </c>
      <c r="J9" s="94">
        <v>90</v>
      </c>
      <c r="K9" s="101">
        <f>I9*J9</f>
        <v>5760</v>
      </c>
    </row>
    <row r="10" spans="1:11" ht="30" customHeight="1" x14ac:dyDescent="0.25">
      <c r="A10" s="104"/>
      <c r="B10" s="106"/>
      <c r="C10" s="107" t="s">
        <v>24</v>
      </c>
      <c r="D10" s="108"/>
      <c r="E10" s="107" t="s">
        <v>69</v>
      </c>
      <c r="F10" s="172"/>
      <c r="G10" s="172"/>
      <c r="H10" s="108"/>
      <c r="I10" s="104"/>
      <c r="J10" s="95"/>
      <c r="K10" s="102"/>
    </row>
    <row r="11" spans="1:11" ht="30" customHeight="1" x14ac:dyDescent="0.25">
      <c r="A11" s="103">
        <v>4</v>
      </c>
      <c r="B11" s="106">
        <v>41640</v>
      </c>
      <c r="C11" s="87" t="s">
        <v>101</v>
      </c>
      <c r="D11" s="88"/>
      <c r="E11" s="162" t="s">
        <v>68</v>
      </c>
      <c r="F11" s="163"/>
      <c r="G11" s="163"/>
      <c r="H11" s="164"/>
      <c r="I11" s="103">
        <v>76</v>
      </c>
      <c r="J11" s="176">
        <v>84.03</v>
      </c>
      <c r="K11" s="171">
        <f>I11*J11</f>
        <v>6386.28</v>
      </c>
    </row>
    <row r="12" spans="1:11" ht="29.25" customHeight="1" x14ac:dyDescent="0.25">
      <c r="A12" s="104"/>
      <c r="B12" s="106"/>
      <c r="C12" s="107" t="s">
        <v>15</v>
      </c>
      <c r="D12" s="172"/>
      <c r="E12" s="107" t="s">
        <v>69</v>
      </c>
      <c r="F12" s="172"/>
      <c r="G12" s="172"/>
      <c r="H12" s="108"/>
      <c r="I12" s="104"/>
      <c r="J12" s="177"/>
      <c r="K12" s="169"/>
    </row>
    <row r="13" spans="1:11" ht="29.25" customHeight="1" x14ac:dyDescent="0.25">
      <c r="A13" s="173" t="s">
        <v>14</v>
      </c>
      <c r="B13" s="173"/>
      <c r="C13" s="173"/>
      <c r="D13" s="173"/>
      <c r="E13" s="173"/>
      <c r="F13" s="173"/>
      <c r="I13" s="174" t="s">
        <v>102</v>
      </c>
      <c r="J13" s="175"/>
      <c r="K13" s="64">
        <f>SUM(K5:K12)</f>
        <v>18499.34</v>
      </c>
    </row>
    <row r="14" spans="1:11" ht="29.25" customHeight="1" x14ac:dyDescent="0.25"/>
    <row r="15" spans="1:11" ht="29.25" customHeight="1" x14ac:dyDescent="0.25"/>
    <row r="16" spans="1:11" ht="29.25" customHeight="1" x14ac:dyDescent="0.25">
      <c r="J16" s="58"/>
      <c r="K16" s="30"/>
    </row>
    <row r="17" spans="10:11" ht="29.25" customHeight="1" x14ac:dyDescent="0.25">
      <c r="J17" s="58"/>
      <c r="K17" s="30"/>
    </row>
    <row r="18" spans="10:11" ht="29.25" customHeight="1" x14ac:dyDescent="0.25"/>
    <row r="19" spans="10:11" ht="29.25" customHeight="1" x14ac:dyDescent="0.25"/>
    <row r="20" spans="10:11" ht="29.25" customHeight="1" x14ac:dyDescent="0.25"/>
    <row r="21" spans="10:11" ht="30" customHeight="1" x14ac:dyDescent="0.25"/>
  </sheetData>
  <mergeCells count="42">
    <mergeCell ref="A13:F13"/>
    <mergeCell ref="I13:J13"/>
    <mergeCell ref="J11:J12"/>
    <mergeCell ref="C12:D12"/>
    <mergeCell ref="I11:I12"/>
    <mergeCell ref="A11:A12"/>
    <mergeCell ref="E11:H11"/>
    <mergeCell ref="E12:H12"/>
    <mergeCell ref="K11:K12"/>
    <mergeCell ref="E6:H6"/>
    <mergeCell ref="A9:A10"/>
    <mergeCell ref="B11:B12"/>
    <mergeCell ref="C11:D11"/>
    <mergeCell ref="C8:D8"/>
    <mergeCell ref="E9:H9"/>
    <mergeCell ref="I9:I10"/>
    <mergeCell ref="J9:J10"/>
    <mergeCell ref="C10:D10"/>
    <mergeCell ref="E10:H10"/>
    <mergeCell ref="C9:D9"/>
    <mergeCell ref="E8:H8"/>
    <mergeCell ref="B9:B10"/>
    <mergeCell ref="K9:K10"/>
    <mergeCell ref="A7:A8"/>
    <mergeCell ref="A1:K1"/>
    <mergeCell ref="C4:D4"/>
    <mergeCell ref="E4:H4"/>
    <mergeCell ref="A5:A6"/>
    <mergeCell ref="B5:B6"/>
    <mergeCell ref="C5:D5"/>
    <mergeCell ref="E5:H5"/>
    <mergeCell ref="I5:I6"/>
    <mergeCell ref="J5:J6"/>
    <mergeCell ref="K5:K6"/>
    <mergeCell ref="C6:D6"/>
    <mergeCell ref="A2:K2"/>
    <mergeCell ref="B7:B8"/>
    <mergeCell ref="E7:H7"/>
    <mergeCell ref="I7:I8"/>
    <mergeCell ref="J7:J8"/>
    <mergeCell ref="K7:K8"/>
    <mergeCell ref="C7:D7"/>
  </mergeCells>
  <printOptions horizontalCentered="1" verticalCentered="1"/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J53" sqref="A1:J54"/>
    </sheetView>
  </sheetViews>
  <sheetFormatPr defaultColWidth="9.140625" defaultRowHeight="15" x14ac:dyDescent="0.25"/>
  <cols>
    <col min="1" max="3" width="9.140625" style="3"/>
    <col min="4" max="5" width="9.140625" style="1"/>
    <col min="6" max="6" width="9.140625" style="2"/>
    <col min="7" max="9" width="9.140625" style="1"/>
    <col min="10" max="10" width="9.85546875" style="1" bestFit="1" customWidth="1"/>
    <col min="11" max="16384" width="9.140625" style="1"/>
  </cols>
  <sheetData>
    <row r="1" spans="1:10" ht="30" customHeight="1" x14ac:dyDescent="0.25">
      <c r="A1" s="74" t="s">
        <v>104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</row>
    <row r="4" spans="1:10" ht="16.5" thickBot="1" x14ac:dyDescent="0.3">
      <c r="A4" s="14" t="s">
        <v>23</v>
      </c>
      <c r="B4" s="96" t="s">
        <v>8</v>
      </c>
      <c r="C4" s="97"/>
      <c r="D4" s="96" t="s">
        <v>31</v>
      </c>
      <c r="E4" s="143"/>
      <c r="F4" s="143"/>
      <c r="G4" s="143"/>
      <c r="H4" s="143"/>
      <c r="I4" s="97"/>
      <c r="J4" s="15" t="s">
        <v>28</v>
      </c>
    </row>
    <row r="5" spans="1:10" ht="16.5" customHeight="1" x14ac:dyDescent="0.25">
      <c r="A5" s="178">
        <v>1</v>
      </c>
      <c r="B5" s="114" t="s">
        <v>72</v>
      </c>
      <c r="C5" s="115"/>
      <c r="D5" s="118" t="s">
        <v>119</v>
      </c>
      <c r="E5" s="119"/>
      <c r="F5" s="119"/>
      <c r="G5" s="119"/>
      <c r="H5" s="119"/>
      <c r="I5" s="120"/>
      <c r="J5" s="124">
        <v>629.6</v>
      </c>
    </row>
    <row r="6" spans="1:10" ht="16.5" customHeight="1" x14ac:dyDescent="0.25">
      <c r="A6" s="113"/>
      <c r="B6" s="116"/>
      <c r="C6" s="117"/>
      <c r="D6" s="121"/>
      <c r="E6" s="122"/>
      <c r="F6" s="122"/>
      <c r="G6" s="122"/>
      <c r="H6" s="122"/>
      <c r="I6" s="123"/>
      <c r="J6" s="125"/>
    </row>
    <row r="7" spans="1:10" ht="16.5" customHeight="1" x14ac:dyDescent="0.25">
      <c r="A7" s="112">
        <v>2</v>
      </c>
      <c r="B7" s="114" t="s">
        <v>70</v>
      </c>
      <c r="C7" s="115"/>
      <c r="D7" s="118" t="s">
        <v>118</v>
      </c>
      <c r="E7" s="119"/>
      <c r="F7" s="119"/>
      <c r="G7" s="119"/>
      <c r="H7" s="119"/>
      <c r="I7" s="120"/>
      <c r="J7" s="124">
        <v>52.28</v>
      </c>
    </row>
    <row r="8" spans="1:10" ht="16.5" customHeight="1" x14ac:dyDescent="0.25">
      <c r="A8" s="113"/>
      <c r="B8" s="116"/>
      <c r="C8" s="117"/>
      <c r="D8" s="121"/>
      <c r="E8" s="122"/>
      <c r="F8" s="122"/>
      <c r="G8" s="122"/>
      <c r="H8" s="122"/>
      <c r="I8" s="123"/>
      <c r="J8" s="125"/>
    </row>
    <row r="9" spans="1:10" ht="16.5" customHeight="1" x14ac:dyDescent="0.25">
      <c r="A9" s="112">
        <v>3</v>
      </c>
      <c r="B9" s="114" t="s">
        <v>109</v>
      </c>
      <c r="C9" s="115"/>
      <c r="D9" s="118" t="s">
        <v>120</v>
      </c>
      <c r="E9" s="119"/>
      <c r="F9" s="119"/>
      <c r="G9" s="119"/>
      <c r="H9" s="119"/>
      <c r="I9" s="120"/>
      <c r="J9" s="124">
        <f>100+19.68</f>
        <v>119.68</v>
      </c>
    </row>
    <row r="10" spans="1:10" ht="16.5" customHeight="1" x14ac:dyDescent="0.25">
      <c r="A10" s="113"/>
      <c r="B10" s="116"/>
      <c r="C10" s="117"/>
      <c r="D10" s="121"/>
      <c r="E10" s="122"/>
      <c r="F10" s="122"/>
      <c r="G10" s="122"/>
      <c r="H10" s="122"/>
      <c r="I10" s="123"/>
      <c r="J10" s="125"/>
    </row>
    <row r="11" spans="1:10" ht="16.5" customHeight="1" x14ac:dyDescent="0.25">
      <c r="A11" s="112">
        <v>4</v>
      </c>
      <c r="B11" s="114" t="s">
        <v>109</v>
      </c>
      <c r="C11" s="115"/>
      <c r="D11" s="118" t="s">
        <v>121</v>
      </c>
      <c r="E11" s="119"/>
      <c r="F11" s="119"/>
      <c r="G11" s="119"/>
      <c r="H11" s="119"/>
      <c r="I11" s="120"/>
      <c r="J11" s="124">
        <v>21.51</v>
      </c>
    </row>
    <row r="12" spans="1:10" ht="16.5" customHeight="1" x14ac:dyDescent="0.25">
      <c r="A12" s="113"/>
      <c r="B12" s="116"/>
      <c r="C12" s="117"/>
      <c r="D12" s="121"/>
      <c r="E12" s="122"/>
      <c r="F12" s="122"/>
      <c r="G12" s="122"/>
      <c r="H12" s="122"/>
      <c r="I12" s="123"/>
      <c r="J12" s="125"/>
    </row>
    <row r="13" spans="1:10" ht="16.5" customHeight="1" x14ac:dyDescent="0.25">
      <c r="A13" s="112">
        <v>5</v>
      </c>
      <c r="B13" s="114" t="s">
        <v>109</v>
      </c>
      <c r="C13" s="115"/>
      <c r="D13" s="118" t="s">
        <v>122</v>
      </c>
      <c r="E13" s="119"/>
      <c r="F13" s="119"/>
      <c r="G13" s="119"/>
      <c r="H13" s="119"/>
      <c r="I13" s="120"/>
      <c r="J13" s="124">
        <v>20</v>
      </c>
    </row>
    <row r="14" spans="1:10" ht="16.5" customHeight="1" x14ac:dyDescent="0.25">
      <c r="A14" s="113"/>
      <c r="B14" s="116"/>
      <c r="C14" s="117"/>
      <c r="D14" s="121"/>
      <c r="E14" s="122"/>
      <c r="F14" s="122"/>
      <c r="G14" s="122"/>
      <c r="H14" s="122"/>
      <c r="I14" s="123"/>
      <c r="J14" s="125"/>
    </row>
    <row r="15" spans="1:10" ht="16.5" customHeight="1" x14ac:dyDescent="0.25">
      <c r="A15" s="112">
        <v>6</v>
      </c>
      <c r="B15" s="114"/>
      <c r="C15" s="115"/>
      <c r="D15" s="118"/>
      <c r="E15" s="119"/>
      <c r="F15" s="119"/>
      <c r="G15" s="119"/>
      <c r="H15" s="119"/>
      <c r="I15" s="120"/>
      <c r="J15" s="124"/>
    </row>
    <row r="16" spans="1:10" ht="16.5" customHeight="1" x14ac:dyDescent="0.25">
      <c r="A16" s="113"/>
      <c r="B16" s="116"/>
      <c r="C16" s="117"/>
      <c r="D16" s="121"/>
      <c r="E16" s="122"/>
      <c r="F16" s="122"/>
      <c r="G16" s="122"/>
      <c r="H16" s="122"/>
      <c r="I16" s="123"/>
      <c r="J16" s="125"/>
    </row>
    <row r="17" spans="1:10" ht="16.5" customHeight="1" x14ac:dyDescent="0.25">
      <c r="A17" s="112">
        <v>7</v>
      </c>
      <c r="B17" s="114"/>
      <c r="C17" s="115"/>
      <c r="D17" s="118"/>
      <c r="E17" s="119"/>
      <c r="F17" s="119"/>
      <c r="G17" s="119"/>
      <c r="H17" s="119"/>
      <c r="I17" s="120"/>
      <c r="J17" s="124"/>
    </row>
    <row r="18" spans="1:10" ht="16.5" customHeight="1" x14ac:dyDescent="0.25">
      <c r="A18" s="113"/>
      <c r="B18" s="116"/>
      <c r="C18" s="117"/>
      <c r="D18" s="121"/>
      <c r="E18" s="122"/>
      <c r="F18" s="122"/>
      <c r="G18" s="122"/>
      <c r="H18" s="122"/>
      <c r="I18" s="123"/>
      <c r="J18" s="125"/>
    </row>
    <row r="19" spans="1:10" ht="16.5" customHeight="1" x14ac:dyDescent="0.25">
      <c r="A19" s="112">
        <v>8</v>
      </c>
      <c r="B19" s="114"/>
      <c r="C19" s="115"/>
      <c r="D19" s="118"/>
      <c r="E19" s="119"/>
      <c r="F19" s="119"/>
      <c r="G19" s="119"/>
      <c r="H19" s="119"/>
      <c r="I19" s="120"/>
      <c r="J19" s="124"/>
    </row>
    <row r="20" spans="1:10" ht="16.5" customHeight="1" x14ac:dyDescent="0.25">
      <c r="A20" s="113"/>
      <c r="B20" s="116"/>
      <c r="C20" s="117"/>
      <c r="D20" s="121"/>
      <c r="E20" s="122"/>
      <c r="F20" s="122"/>
      <c r="G20" s="122"/>
      <c r="H20" s="122"/>
      <c r="I20" s="123"/>
      <c r="J20" s="125"/>
    </row>
    <row r="21" spans="1:10" ht="16.5" customHeight="1" x14ac:dyDescent="0.25">
      <c r="A21" s="112">
        <v>9</v>
      </c>
      <c r="B21" s="114"/>
      <c r="C21" s="115"/>
      <c r="D21" s="118"/>
      <c r="E21" s="119"/>
      <c r="F21" s="119"/>
      <c r="G21" s="119"/>
      <c r="H21" s="119"/>
      <c r="I21" s="120"/>
      <c r="J21" s="124"/>
    </row>
    <row r="22" spans="1:10" ht="16.5" customHeight="1" x14ac:dyDescent="0.25">
      <c r="A22" s="113"/>
      <c r="B22" s="116"/>
      <c r="C22" s="117"/>
      <c r="D22" s="121"/>
      <c r="E22" s="122"/>
      <c r="F22" s="122"/>
      <c r="G22" s="122"/>
      <c r="H22" s="122"/>
      <c r="I22" s="123"/>
      <c r="J22" s="125"/>
    </row>
    <row r="23" spans="1:10" ht="16.5" customHeight="1" x14ac:dyDescent="0.25">
      <c r="A23" s="112">
        <v>10</v>
      </c>
      <c r="B23" s="114"/>
      <c r="C23" s="115"/>
      <c r="D23" s="118"/>
      <c r="E23" s="119"/>
      <c r="F23" s="119"/>
      <c r="G23" s="119"/>
      <c r="H23" s="119"/>
      <c r="I23" s="120"/>
      <c r="J23" s="124"/>
    </row>
    <row r="24" spans="1:10" ht="16.5" customHeight="1" x14ac:dyDescent="0.25">
      <c r="A24" s="113"/>
      <c r="B24" s="116"/>
      <c r="C24" s="117"/>
      <c r="D24" s="121"/>
      <c r="E24" s="122"/>
      <c r="F24" s="122"/>
      <c r="G24" s="122"/>
      <c r="H24" s="122"/>
      <c r="I24" s="123"/>
      <c r="J24" s="125"/>
    </row>
    <row r="25" spans="1:10" ht="16.5" customHeight="1" x14ac:dyDescent="0.25">
      <c r="A25" s="112">
        <v>11</v>
      </c>
      <c r="B25" s="114"/>
      <c r="C25" s="115"/>
      <c r="D25" s="118"/>
      <c r="E25" s="119"/>
      <c r="F25" s="119"/>
      <c r="G25" s="119"/>
      <c r="H25" s="119"/>
      <c r="I25" s="120"/>
      <c r="J25" s="124"/>
    </row>
    <row r="26" spans="1:10" ht="16.5" customHeight="1" x14ac:dyDescent="0.25">
      <c r="A26" s="113"/>
      <c r="B26" s="116"/>
      <c r="C26" s="117"/>
      <c r="D26" s="121"/>
      <c r="E26" s="122"/>
      <c r="F26" s="122"/>
      <c r="G26" s="122"/>
      <c r="H26" s="122"/>
      <c r="I26" s="123"/>
      <c r="J26" s="125"/>
    </row>
    <row r="27" spans="1:10" ht="16.5" customHeight="1" x14ac:dyDescent="0.25">
      <c r="A27" s="112">
        <v>12</v>
      </c>
      <c r="B27" s="114"/>
      <c r="C27" s="115"/>
      <c r="D27" s="118"/>
      <c r="E27" s="119"/>
      <c r="F27" s="119"/>
      <c r="G27" s="119"/>
      <c r="H27" s="119"/>
      <c r="I27" s="120"/>
      <c r="J27" s="124"/>
    </row>
    <row r="28" spans="1:10" ht="16.5" customHeight="1" x14ac:dyDescent="0.25">
      <c r="A28" s="113"/>
      <c r="B28" s="116"/>
      <c r="C28" s="117"/>
      <c r="D28" s="121"/>
      <c r="E28" s="122"/>
      <c r="F28" s="122"/>
      <c r="G28" s="122"/>
      <c r="H28" s="122"/>
      <c r="I28" s="123"/>
      <c r="J28" s="125"/>
    </row>
    <row r="29" spans="1:10" ht="16.5" customHeight="1" x14ac:dyDescent="0.25">
      <c r="A29" s="112">
        <v>13</v>
      </c>
      <c r="B29" s="114"/>
      <c r="C29" s="115"/>
      <c r="D29" s="118"/>
      <c r="E29" s="119"/>
      <c r="F29" s="119"/>
      <c r="G29" s="119"/>
      <c r="H29" s="119"/>
      <c r="I29" s="120"/>
      <c r="J29" s="124"/>
    </row>
    <row r="30" spans="1:10" ht="16.5" customHeight="1" x14ac:dyDescent="0.25">
      <c r="A30" s="113"/>
      <c r="B30" s="116"/>
      <c r="C30" s="117"/>
      <c r="D30" s="121"/>
      <c r="E30" s="122"/>
      <c r="F30" s="122"/>
      <c r="G30" s="122"/>
      <c r="H30" s="122"/>
      <c r="I30" s="123"/>
      <c r="J30" s="125"/>
    </row>
    <row r="31" spans="1:10" ht="16.5" customHeight="1" x14ac:dyDescent="0.25">
      <c r="A31" s="112">
        <v>14</v>
      </c>
      <c r="B31" s="114"/>
      <c r="C31" s="115"/>
      <c r="D31" s="118"/>
      <c r="E31" s="119"/>
      <c r="F31" s="119"/>
      <c r="G31" s="119"/>
      <c r="H31" s="119"/>
      <c r="I31" s="120"/>
      <c r="J31" s="124"/>
    </row>
    <row r="32" spans="1:10" ht="16.5" customHeight="1" x14ac:dyDescent="0.25">
      <c r="A32" s="113"/>
      <c r="B32" s="116"/>
      <c r="C32" s="117"/>
      <c r="D32" s="121"/>
      <c r="E32" s="122"/>
      <c r="F32" s="122"/>
      <c r="G32" s="122"/>
      <c r="H32" s="122"/>
      <c r="I32" s="123"/>
      <c r="J32" s="125"/>
    </row>
    <row r="33" spans="1:10" ht="16.5" customHeight="1" x14ac:dyDescent="0.25">
      <c r="A33" s="112">
        <v>15</v>
      </c>
      <c r="B33" s="114"/>
      <c r="C33" s="115"/>
      <c r="D33" s="118"/>
      <c r="E33" s="119"/>
      <c r="F33" s="119"/>
      <c r="G33" s="119"/>
      <c r="H33" s="119"/>
      <c r="I33" s="120"/>
      <c r="J33" s="124"/>
    </row>
    <row r="34" spans="1:10" ht="16.5" customHeight="1" x14ac:dyDescent="0.25">
      <c r="A34" s="113"/>
      <c r="B34" s="116"/>
      <c r="C34" s="117"/>
      <c r="D34" s="121"/>
      <c r="E34" s="122"/>
      <c r="F34" s="122"/>
      <c r="G34" s="122"/>
      <c r="H34" s="122"/>
      <c r="I34" s="123"/>
      <c r="J34" s="125"/>
    </row>
    <row r="35" spans="1:10" ht="16.5" customHeight="1" x14ac:dyDescent="0.25">
      <c r="A35" s="112">
        <v>16</v>
      </c>
      <c r="B35" s="114"/>
      <c r="C35" s="115"/>
      <c r="D35" s="118"/>
      <c r="E35" s="119"/>
      <c r="F35" s="119"/>
      <c r="G35" s="119"/>
      <c r="H35" s="119"/>
      <c r="I35" s="120"/>
      <c r="J35" s="124"/>
    </row>
    <row r="36" spans="1:10" ht="16.5" customHeight="1" x14ac:dyDescent="0.25">
      <c r="A36" s="113"/>
      <c r="B36" s="116"/>
      <c r="C36" s="117"/>
      <c r="D36" s="121"/>
      <c r="E36" s="122"/>
      <c r="F36" s="122"/>
      <c r="G36" s="122"/>
      <c r="H36" s="122"/>
      <c r="I36" s="123"/>
      <c r="J36" s="125"/>
    </row>
    <row r="37" spans="1:10" ht="16.5" customHeight="1" x14ac:dyDescent="0.25">
      <c r="A37" s="112">
        <v>17</v>
      </c>
      <c r="B37" s="114"/>
      <c r="C37" s="115"/>
      <c r="D37" s="118"/>
      <c r="E37" s="119"/>
      <c r="F37" s="119"/>
      <c r="G37" s="119"/>
      <c r="H37" s="119"/>
      <c r="I37" s="120"/>
      <c r="J37" s="124"/>
    </row>
    <row r="38" spans="1:10" ht="16.5" customHeight="1" x14ac:dyDescent="0.25">
      <c r="A38" s="113"/>
      <c r="B38" s="116"/>
      <c r="C38" s="117"/>
      <c r="D38" s="121"/>
      <c r="E38" s="122"/>
      <c r="F38" s="122"/>
      <c r="G38" s="122"/>
      <c r="H38" s="122"/>
      <c r="I38" s="123"/>
      <c r="J38" s="125"/>
    </row>
    <row r="39" spans="1:10" ht="16.5" customHeight="1" x14ac:dyDescent="0.25">
      <c r="A39" s="112">
        <f>A37+1</f>
        <v>18</v>
      </c>
      <c r="B39" s="133"/>
      <c r="C39" s="134"/>
      <c r="D39" s="118"/>
      <c r="E39" s="119"/>
      <c r="F39" s="119"/>
      <c r="G39" s="119"/>
      <c r="H39" s="119"/>
      <c r="I39" s="120"/>
      <c r="J39" s="124"/>
    </row>
    <row r="40" spans="1:10" ht="16.5" customHeight="1" x14ac:dyDescent="0.25">
      <c r="A40" s="113"/>
      <c r="B40" s="135"/>
      <c r="C40" s="136"/>
      <c r="D40" s="121"/>
      <c r="E40" s="122"/>
      <c r="F40" s="122"/>
      <c r="G40" s="122"/>
      <c r="H40" s="122"/>
      <c r="I40" s="123"/>
      <c r="J40" s="125"/>
    </row>
    <row r="41" spans="1:10" ht="16.5" customHeight="1" x14ac:dyDescent="0.25">
      <c r="A41" s="112">
        <f t="shared" ref="A41" si="0">A39+1</f>
        <v>19</v>
      </c>
      <c r="B41" s="114"/>
      <c r="C41" s="115"/>
      <c r="D41" s="118"/>
      <c r="E41" s="119"/>
      <c r="F41" s="119"/>
      <c r="G41" s="119"/>
      <c r="H41" s="119"/>
      <c r="I41" s="120"/>
      <c r="J41" s="124"/>
    </row>
    <row r="42" spans="1:10" ht="16.5" customHeight="1" x14ac:dyDescent="0.25">
      <c r="A42" s="113"/>
      <c r="B42" s="116"/>
      <c r="C42" s="117"/>
      <c r="D42" s="121"/>
      <c r="E42" s="122"/>
      <c r="F42" s="122"/>
      <c r="G42" s="122"/>
      <c r="H42" s="122"/>
      <c r="I42" s="123"/>
      <c r="J42" s="125"/>
    </row>
    <row r="43" spans="1:10" ht="16.5" customHeight="1" x14ac:dyDescent="0.25">
      <c r="A43" s="112">
        <f t="shared" ref="A43" si="1">A41+1</f>
        <v>20</v>
      </c>
      <c r="B43" s="114"/>
      <c r="C43" s="115"/>
      <c r="D43" s="118"/>
      <c r="E43" s="119"/>
      <c r="F43" s="119"/>
      <c r="G43" s="119"/>
      <c r="H43" s="119"/>
      <c r="I43" s="120"/>
      <c r="J43" s="124"/>
    </row>
    <row r="44" spans="1:10" ht="16.5" customHeight="1" x14ac:dyDescent="0.25">
      <c r="A44" s="113"/>
      <c r="B44" s="116"/>
      <c r="C44" s="117"/>
      <c r="D44" s="121"/>
      <c r="E44" s="122"/>
      <c r="F44" s="122"/>
      <c r="G44" s="122"/>
      <c r="H44" s="122"/>
      <c r="I44" s="123"/>
      <c r="J44" s="125"/>
    </row>
    <row r="45" spans="1:10" ht="16.5" customHeight="1" x14ac:dyDescent="0.25">
      <c r="A45" s="112">
        <f t="shared" ref="A45" si="2">A43+1</f>
        <v>21</v>
      </c>
      <c r="B45" s="114"/>
      <c r="C45" s="115"/>
      <c r="D45" s="118"/>
      <c r="E45" s="119"/>
      <c r="F45" s="119"/>
      <c r="G45" s="119"/>
      <c r="H45" s="119"/>
      <c r="I45" s="120"/>
      <c r="J45" s="124"/>
    </row>
    <row r="46" spans="1:10" ht="16.5" customHeight="1" x14ac:dyDescent="0.25">
      <c r="A46" s="113"/>
      <c r="B46" s="116"/>
      <c r="C46" s="117"/>
      <c r="D46" s="121"/>
      <c r="E46" s="122"/>
      <c r="F46" s="122"/>
      <c r="G46" s="122"/>
      <c r="H46" s="122"/>
      <c r="I46" s="123"/>
      <c r="J46" s="125"/>
    </row>
    <row r="47" spans="1:10" ht="16.5" customHeight="1" x14ac:dyDescent="0.25">
      <c r="A47" s="112">
        <f t="shared" ref="A47" si="3">A45+1</f>
        <v>22</v>
      </c>
      <c r="B47" s="114"/>
      <c r="C47" s="115"/>
      <c r="D47" s="118"/>
      <c r="E47" s="119"/>
      <c r="F47" s="119"/>
      <c r="G47" s="119"/>
      <c r="H47" s="119"/>
      <c r="I47" s="120"/>
      <c r="J47" s="124"/>
    </row>
    <row r="48" spans="1:10" ht="16.5" customHeight="1" x14ac:dyDescent="0.25">
      <c r="A48" s="113"/>
      <c r="B48" s="116"/>
      <c r="C48" s="117"/>
      <c r="D48" s="121"/>
      <c r="E48" s="122"/>
      <c r="F48" s="122"/>
      <c r="G48" s="122"/>
      <c r="H48" s="122"/>
      <c r="I48" s="123"/>
      <c r="J48" s="125"/>
    </row>
    <row r="49" spans="1:10" ht="16.5" customHeight="1" x14ac:dyDescent="0.25">
      <c r="A49" s="112">
        <f t="shared" ref="A49" si="4">A47+1</f>
        <v>23</v>
      </c>
      <c r="B49" s="114"/>
      <c r="C49" s="115"/>
      <c r="D49" s="118"/>
      <c r="E49" s="119"/>
      <c r="F49" s="119"/>
      <c r="G49" s="119"/>
      <c r="H49" s="119"/>
      <c r="I49" s="120"/>
      <c r="J49" s="124"/>
    </row>
    <row r="50" spans="1:10" ht="16.5" customHeight="1" x14ac:dyDescent="0.25">
      <c r="A50" s="113"/>
      <c r="B50" s="116"/>
      <c r="C50" s="117"/>
      <c r="D50" s="121"/>
      <c r="E50" s="122"/>
      <c r="F50" s="122"/>
      <c r="G50" s="122"/>
      <c r="H50" s="122"/>
      <c r="I50" s="123"/>
      <c r="J50" s="125"/>
    </row>
    <row r="51" spans="1:10" ht="16.5" customHeight="1" x14ac:dyDescent="0.25">
      <c r="A51" s="112">
        <f t="shared" ref="A51" si="5">A49+1</f>
        <v>24</v>
      </c>
      <c r="B51" s="114"/>
      <c r="C51" s="115"/>
      <c r="D51" s="118"/>
      <c r="E51" s="119"/>
      <c r="F51" s="119"/>
      <c r="G51" s="119"/>
      <c r="H51" s="119"/>
      <c r="I51" s="120"/>
      <c r="J51" s="124"/>
    </row>
    <row r="52" spans="1:10" ht="16.5" customHeight="1" x14ac:dyDescent="0.25">
      <c r="A52" s="113"/>
      <c r="B52" s="116"/>
      <c r="C52" s="117"/>
      <c r="D52" s="121"/>
      <c r="E52" s="122"/>
      <c r="F52" s="122"/>
      <c r="G52" s="122"/>
      <c r="H52" s="122"/>
      <c r="I52" s="123"/>
      <c r="J52" s="125"/>
    </row>
    <row r="53" spans="1:10" ht="16.5" customHeight="1" x14ac:dyDescent="0.25">
      <c r="I53" s="126" t="s">
        <v>35</v>
      </c>
      <c r="J53" s="126">
        <f>SUM(J5:J52)</f>
        <v>843.06999999999994</v>
      </c>
    </row>
    <row r="54" spans="1:10" ht="16.5" customHeight="1" x14ac:dyDescent="0.25">
      <c r="I54" s="127"/>
      <c r="J54" s="127"/>
    </row>
    <row r="55" spans="1:10" ht="16.5" customHeight="1" x14ac:dyDescent="0.25"/>
    <row r="56" spans="1:10" ht="16.5" customHeight="1" x14ac:dyDescent="0.25"/>
    <row r="57" spans="1:10" ht="16.5" customHeight="1" x14ac:dyDescent="0.25"/>
    <row r="58" spans="1:10" ht="16.5" customHeight="1" x14ac:dyDescent="0.25"/>
    <row r="59" spans="1:10" ht="16.5" customHeight="1" x14ac:dyDescent="0.25"/>
    <row r="60" spans="1:10" ht="16.5" customHeight="1" x14ac:dyDescent="0.25"/>
    <row r="61" spans="1:10" ht="16.5" customHeight="1" x14ac:dyDescent="0.25"/>
    <row r="62" spans="1:10" ht="16.5" customHeight="1" x14ac:dyDescent="0.25"/>
    <row r="63" spans="1:10" ht="16.5" customHeight="1" x14ac:dyDescent="0.25"/>
    <row r="64" spans="1:10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</sheetData>
  <mergeCells count="102">
    <mergeCell ref="B15:C16"/>
    <mergeCell ref="D15:I16"/>
    <mergeCell ref="J15:J16"/>
    <mergeCell ref="A41:A42"/>
    <mergeCell ref="B21:C22"/>
    <mergeCell ref="B4:C4"/>
    <mergeCell ref="D4:I4"/>
    <mergeCell ref="A5:A6"/>
    <mergeCell ref="J53:J54"/>
    <mergeCell ref="I53:I54"/>
    <mergeCell ref="A11:A12"/>
    <mergeCell ref="B7:C8"/>
    <mergeCell ref="D7:I8"/>
    <mergeCell ref="J7:J8"/>
    <mergeCell ref="A13:A14"/>
    <mergeCell ref="B9:C10"/>
    <mergeCell ref="D9:I10"/>
    <mergeCell ref="J9:J10"/>
    <mergeCell ref="A15:A16"/>
    <mergeCell ref="B5:C6"/>
    <mergeCell ref="D5:I6"/>
    <mergeCell ref="J5:J6"/>
    <mergeCell ref="A17:A18"/>
    <mergeCell ref="B17:C18"/>
    <mergeCell ref="D17:I18"/>
    <mergeCell ref="J17:J18"/>
    <mergeCell ref="A39:A40"/>
    <mergeCell ref="B19:C20"/>
    <mergeCell ref="D19:I20"/>
    <mergeCell ref="J19:J20"/>
    <mergeCell ref="A7:A8"/>
    <mergeCell ref="A9:A10"/>
    <mergeCell ref="A31:A32"/>
    <mergeCell ref="B11:C12"/>
    <mergeCell ref="D11:I12"/>
    <mergeCell ref="J11:J12"/>
    <mergeCell ref="J13:J14"/>
    <mergeCell ref="A19:A20"/>
    <mergeCell ref="A29:A30"/>
    <mergeCell ref="A27:A28"/>
    <mergeCell ref="B13:C14"/>
    <mergeCell ref="D13:I14"/>
    <mergeCell ref="A23:A24"/>
    <mergeCell ref="A25:A26"/>
    <mergeCell ref="A21:A22"/>
    <mergeCell ref="B23:C24"/>
    <mergeCell ref="D23:I24"/>
    <mergeCell ref="J23:J24"/>
    <mergeCell ref="A37:A38"/>
    <mergeCell ref="B33:C34"/>
    <mergeCell ref="D33:I34"/>
    <mergeCell ref="J33:J34"/>
    <mergeCell ref="A33:A34"/>
    <mergeCell ref="A35:A36"/>
    <mergeCell ref="B25:C26"/>
    <mergeCell ref="D25:I26"/>
    <mergeCell ref="J25:J26"/>
    <mergeCell ref="B27:C28"/>
    <mergeCell ref="D27:I28"/>
    <mergeCell ref="J27:J28"/>
    <mergeCell ref="B35:C36"/>
    <mergeCell ref="D35:I36"/>
    <mergeCell ref="J35:J36"/>
    <mergeCell ref="B29:C30"/>
    <mergeCell ref="D29:I30"/>
    <mergeCell ref="J29:J30"/>
    <mergeCell ref="B45:C46"/>
    <mergeCell ref="D45:I46"/>
    <mergeCell ref="J45:J46"/>
    <mergeCell ref="B47:C48"/>
    <mergeCell ref="D47:I48"/>
    <mergeCell ref="J47:J48"/>
    <mergeCell ref="A51:A52"/>
    <mergeCell ref="A45:A46"/>
    <mergeCell ref="J51:J52"/>
    <mergeCell ref="A47:A48"/>
    <mergeCell ref="B51:C52"/>
    <mergeCell ref="D51:I52"/>
    <mergeCell ref="A1:J1"/>
    <mergeCell ref="A2:J2"/>
    <mergeCell ref="B39:C40"/>
    <mergeCell ref="D39:I40"/>
    <mergeCell ref="J39:J40"/>
    <mergeCell ref="A49:A50"/>
    <mergeCell ref="B31:C32"/>
    <mergeCell ref="D31:I32"/>
    <mergeCell ref="J31:J32"/>
    <mergeCell ref="B41:C42"/>
    <mergeCell ref="D41:I42"/>
    <mergeCell ref="J41:J42"/>
    <mergeCell ref="B43:C44"/>
    <mergeCell ref="D43:I44"/>
    <mergeCell ref="J43:J44"/>
    <mergeCell ref="B37:C38"/>
    <mergeCell ref="D37:I38"/>
    <mergeCell ref="J37:J38"/>
    <mergeCell ref="D21:I22"/>
    <mergeCell ref="J21:J22"/>
    <mergeCell ref="A43:A44"/>
    <mergeCell ref="B49:C50"/>
    <mergeCell ref="D49:I50"/>
    <mergeCell ref="J49:J50"/>
  </mergeCells>
  <printOptions horizontalCentered="1" verticalCentered="1"/>
  <pageMargins left="0.7" right="0.7" top="0.75" bottom="0.7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sqref="A1:J12"/>
    </sheetView>
  </sheetViews>
  <sheetFormatPr defaultColWidth="9.140625" defaultRowHeight="15" x14ac:dyDescent="0.25"/>
  <cols>
    <col min="1" max="3" width="9.140625" style="3"/>
    <col min="4" max="5" width="9.140625" style="1"/>
    <col min="6" max="6" width="9.140625" style="2"/>
    <col min="7" max="9" width="9.140625" style="1"/>
    <col min="10" max="10" width="12.42578125" style="1" customWidth="1"/>
    <col min="11" max="16384" width="9.140625" style="1"/>
  </cols>
  <sheetData>
    <row r="1" spans="1:10" ht="30" customHeight="1" x14ac:dyDescent="0.25">
      <c r="A1" s="74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</row>
    <row r="4" spans="1:10" ht="16.5" thickBot="1" x14ac:dyDescent="0.3">
      <c r="A4" s="14" t="s">
        <v>23</v>
      </c>
      <c r="B4" s="96" t="s">
        <v>8</v>
      </c>
      <c r="C4" s="97"/>
      <c r="D4" s="96" t="s">
        <v>36</v>
      </c>
      <c r="E4" s="143"/>
      <c r="F4" s="143"/>
      <c r="G4" s="143"/>
      <c r="H4" s="143"/>
      <c r="I4" s="97"/>
      <c r="J4" s="15" t="s">
        <v>28</v>
      </c>
    </row>
    <row r="5" spans="1:10" ht="16.5" customHeight="1" x14ac:dyDescent="0.25">
      <c r="A5" s="144">
        <v>1</v>
      </c>
      <c r="B5" s="159" t="s">
        <v>111</v>
      </c>
      <c r="C5" s="160"/>
      <c r="D5" s="153" t="s">
        <v>114</v>
      </c>
      <c r="E5" s="154"/>
      <c r="F5" s="154"/>
      <c r="G5" s="154"/>
      <c r="H5" s="154"/>
      <c r="I5" s="155"/>
      <c r="J5" s="182">
        <v>75044</v>
      </c>
    </row>
    <row r="6" spans="1:10" ht="16.5" customHeight="1" x14ac:dyDescent="0.25">
      <c r="A6" s="113"/>
      <c r="B6" s="116"/>
      <c r="C6" s="117"/>
      <c r="D6" s="156"/>
      <c r="E6" s="157"/>
      <c r="F6" s="157"/>
      <c r="G6" s="157"/>
      <c r="H6" s="157"/>
      <c r="I6" s="158"/>
      <c r="J6" s="125"/>
    </row>
    <row r="7" spans="1:10" ht="16.5" customHeight="1" x14ac:dyDescent="0.25">
      <c r="A7" s="112">
        <v>2</v>
      </c>
      <c r="B7" s="114"/>
      <c r="C7" s="115"/>
      <c r="D7" s="179"/>
      <c r="E7" s="180"/>
      <c r="F7" s="180"/>
      <c r="G7" s="180"/>
      <c r="H7" s="180"/>
      <c r="I7" s="181"/>
      <c r="J7" s="124"/>
    </row>
    <row r="8" spans="1:10" ht="16.5" customHeight="1" x14ac:dyDescent="0.25">
      <c r="A8" s="113"/>
      <c r="B8" s="116"/>
      <c r="C8" s="117"/>
      <c r="D8" s="156"/>
      <c r="E8" s="157"/>
      <c r="F8" s="157"/>
      <c r="G8" s="157"/>
      <c r="H8" s="157"/>
      <c r="I8" s="158"/>
      <c r="J8" s="125"/>
    </row>
    <row r="9" spans="1:10" ht="15" customHeight="1" x14ac:dyDescent="0.25">
      <c r="A9" s="112">
        <v>3</v>
      </c>
      <c r="B9" s="133"/>
      <c r="C9" s="134"/>
      <c r="D9" s="179"/>
      <c r="E9" s="180"/>
      <c r="F9" s="180"/>
      <c r="G9" s="180"/>
      <c r="H9" s="180"/>
      <c r="I9" s="181"/>
      <c r="J9" s="124"/>
    </row>
    <row r="10" spans="1:10" ht="15" customHeight="1" x14ac:dyDescent="0.25">
      <c r="A10" s="113"/>
      <c r="B10" s="135"/>
      <c r="C10" s="136"/>
      <c r="D10" s="156"/>
      <c r="E10" s="157"/>
      <c r="F10" s="157"/>
      <c r="G10" s="157"/>
      <c r="H10" s="157"/>
      <c r="I10" s="158"/>
      <c r="J10" s="125"/>
    </row>
    <row r="11" spans="1:10" ht="15" customHeight="1" x14ac:dyDescent="0.3">
      <c r="A11" s="138"/>
      <c r="B11" s="26"/>
      <c r="C11" s="26"/>
      <c r="D11" s="16"/>
      <c r="E11" s="16"/>
      <c r="F11" s="17"/>
      <c r="G11" s="17"/>
      <c r="H11" s="17"/>
      <c r="I11" s="183" t="s">
        <v>26</v>
      </c>
      <c r="J11" s="126">
        <f>SUM(J5:J10)</f>
        <v>75044</v>
      </c>
    </row>
    <row r="12" spans="1:10" ht="15" customHeight="1" x14ac:dyDescent="0.3">
      <c r="A12" s="138"/>
      <c r="B12" s="27"/>
      <c r="C12" s="27"/>
      <c r="D12" s="16"/>
      <c r="E12" s="16"/>
      <c r="F12" s="16"/>
      <c r="G12" s="16"/>
      <c r="H12" s="16"/>
      <c r="I12" s="184"/>
      <c r="J12" s="127"/>
    </row>
    <row r="13" spans="1:10" ht="15" customHeight="1" x14ac:dyDescent="0.25">
      <c r="A13" s="1"/>
      <c r="B13" s="1"/>
      <c r="C13" s="1"/>
      <c r="F13" s="1"/>
    </row>
    <row r="14" spans="1:10" ht="15" customHeight="1" x14ac:dyDescent="0.25">
      <c r="A14" s="1"/>
      <c r="B14" s="21"/>
      <c r="C14" s="1"/>
      <c r="F14" s="1"/>
    </row>
    <row r="15" spans="1:10" ht="15" customHeight="1" x14ac:dyDescent="0.25">
      <c r="A15" s="1"/>
      <c r="B15" s="1"/>
      <c r="C15" s="1"/>
      <c r="F15" s="1"/>
    </row>
    <row r="16" spans="1:10" ht="15" customHeight="1" x14ac:dyDescent="0.25">
      <c r="A16" s="1"/>
      <c r="B16" s="1"/>
      <c r="C16" s="1"/>
      <c r="F16" s="1"/>
    </row>
    <row r="17" spans="1:6" ht="15" customHeight="1" x14ac:dyDescent="0.25">
      <c r="A17" s="1"/>
      <c r="B17" s="1"/>
      <c r="C17" s="1"/>
      <c r="F17" s="1"/>
    </row>
    <row r="18" spans="1:6" ht="15" customHeight="1" x14ac:dyDescent="0.25">
      <c r="A18" s="1"/>
      <c r="B18" s="1"/>
      <c r="C18" s="1"/>
      <c r="F18" s="1"/>
    </row>
  </sheetData>
  <mergeCells count="19">
    <mergeCell ref="A9:A10"/>
    <mergeCell ref="B9:C10"/>
    <mergeCell ref="D9:I10"/>
    <mergeCell ref="J9:J10"/>
    <mergeCell ref="A11:A12"/>
    <mergeCell ref="I11:I12"/>
    <mergeCell ref="J11:J12"/>
    <mergeCell ref="A1:J1"/>
    <mergeCell ref="A2:J2"/>
    <mergeCell ref="A7:A8"/>
    <mergeCell ref="B7:C8"/>
    <mergeCell ref="D7:I8"/>
    <mergeCell ref="J7:J8"/>
    <mergeCell ref="B4:C4"/>
    <mergeCell ref="D4:I4"/>
    <mergeCell ref="A5:A6"/>
    <mergeCell ref="B5:C6"/>
    <mergeCell ref="D5:I6"/>
    <mergeCell ref="J5:J6"/>
  </mergeCells>
  <printOptions horizontalCentered="1" verticalCentered="1"/>
  <pageMargins left="0.7" right="0.7" top="0.75" bottom="0.7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workbookViewId="0">
      <selection sqref="A1:J26"/>
    </sheetView>
  </sheetViews>
  <sheetFormatPr defaultColWidth="9.140625" defaultRowHeight="15" x14ac:dyDescent="0.25"/>
  <cols>
    <col min="1" max="1" width="7.7109375" customWidth="1"/>
    <col min="2" max="2" width="15.7109375" customWidth="1"/>
    <col min="3" max="3" width="9.140625" customWidth="1"/>
    <col min="8" max="8" width="9.140625" customWidth="1"/>
    <col min="9" max="9" width="5.7109375" bestFit="1" customWidth="1"/>
    <col min="10" max="10" width="11" customWidth="1"/>
    <col min="12" max="12" width="10.5703125" customWidth="1"/>
    <col min="13" max="13" width="10.5703125" bestFit="1" customWidth="1"/>
  </cols>
  <sheetData>
    <row r="1" spans="1:10" ht="30" customHeight="1" x14ac:dyDescent="0.25">
      <c r="A1" s="74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25">
      <c r="A2" s="77" t="s">
        <v>107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 thickBot="1" x14ac:dyDescent="0.4">
      <c r="A3" s="7"/>
    </row>
    <row r="4" spans="1:10" ht="16.5" thickBot="1" x14ac:dyDescent="0.3">
      <c r="A4" s="14" t="s">
        <v>23</v>
      </c>
      <c r="B4" s="96" t="s">
        <v>8</v>
      </c>
      <c r="C4" s="97"/>
      <c r="D4" s="96" t="s">
        <v>27</v>
      </c>
      <c r="E4" s="143"/>
      <c r="F4" s="143"/>
      <c r="G4" s="143"/>
      <c r="H4" s="143"/>
      <c r="I4" s="97"/>
      <c r="J4" s="15" t="s">
        <v>28</v>
      </c>
    </row>
    <row r="5" spans="1:10" ht="16.5" customHeight="1" x14ac:dyDescent="0.25">
      <c r="A5" s="112">
        <v>1</v>
      </c>
      <c r="B5" s="201" t="s">
        <v>73</v>
      </c>
      <c r="C5" s="202"/>
      <c r="D5" s="187" t="s">
        <v>74</v>
      </c>
      <c r="E5" s="188"/>
      <c r="F5" s="188"/>
      <c r="G5" s="188"/>
      <c r="H5" s="188"/>
      <c r="I5" s="189"/>
      <c r="J5" s="185">
        <v>250.92</v>
      </c>
    </row>
    <row r="6" spans="1:10" ht="16.5" customHeight="1" x14ac:dyDescent="0.25">
      <c r="A6" s="113"/>
      <c r="B6" s="195"/>
      <c r="C6" s="196"/>
      <c r="D6" s="190"/>
      <c r="E6" s="191"/>
      <c r="F6" s="191"/>
      <c r="G6" s="191"/>
      <c r="H6" s="191"/>
      <c r="I6" s="192"/>
      <c r="J6" s="186"/>
    </row>
    <row r="7" spans="1:10" ht="16.5" customHeight="1" x14ac:dyDescent="0.25">
      <c r="A7" s="112">
        <f t="shared" ref="A7:A23" si="0">A5+1</f>
        <v>2</v>
      </c>
      <c r="B7" s="193" t="s">
        <v>75</v>
      </c>
      <c r="C7" s="194"/>
      <c r="D7" s="197" t="s">
        <v>76</v>
      </c>
      <c r="E7" s="198"/>
      <c r="F7" s="198"/>
      <c r="G7" s="198"/>
      <c r="H7" s="198"/>
      <c r="I7" s="199"/>
      <c r="J7" s="200">
        <v>70.25</v>
      </c>
    </row>
    <row r="8" spans="1:10" ht="16.5" customHeight="1" x14ac:dyDescent="0.25">
      <c r="A8" s="113"/>
      <c r="B8" s="195"/>
      <c r="C8" s="196"/>
      <c r="D8" s="190"/>
      <c r="E8" s="191"/>
      <c r="F8" s="191"/>
      <c r="G8" s="191"/>
      <c r="H8" s="191"/>
      <c r="I8" s="192"/>
      <c r="J8" s="186"/>
    </row>
    <row r="9" spans="1:10" ht="16.5" customHeight="1" x14ac:dyDescent="0.25">
      <c r="A9" s="112">
        <f t="shared" si="0"/>
        <v>3</v>
      </c>
      <c r="B9" s="201" t="s">
        <v>77</v>
      </c>
      <c r="C9" s="202"/>
      <c r="D9" s="187" t="s">
        <v>78</v>
      </c>
      <c r="E9" s="188"/>
      <c r="F9" s="188"/>
      <c r="G9" s="188"/>
      <c r="H9" s="188"/>
      <c r="I9" s="189"/>
      <c r="J9" s="185">
        <v>46.1</v>
      </c>
    </row>
    <row r="10" spans="1:10" ht="16.5" customHeight="1" x14ac:dyDescent="0.25">
      <c r="A10" s="113"/>
      <c r="B10" s="195"/>
      <c r="C10" s="196"/>
      <c r="D10" s="190"/>
      <c r="E10" s="191"/>
      <c r="F10" s="191"/>
      <c r="G10" s="191"/>
      <c r="H10" s="191"/>
      <c r="I10" s="192"/>
      <c r="J10" s="186"/>
    </row>
    <row r="11" spans="1:10" ht="16.5" customHeight="1" x14ac:dyDescent="0.25">
      <c r="A11" s="112">
        <f t="shared" si="0"/>
        <v>4</v>
      </c>
      <c r="B11" s="201" t="s">
        <v>77</v>
      </c>
      <c r="C11" s="202"/>
      <c r="D11" s="187" t="s">
        <v>79</v>
      </c>
      <c r="E11" s="188"/>
      <c r="F11" s="188"/>
      <c r="G11" s="188"/>
      <c r="H11" s="188"/>
      <c r="I11" s="189"/>
      <c r="J11" s="185">
        <v>44.61</v>
      </c>
    </row>
    <row r="12" spans="1:10" ht="16.5" customHeight="1" x14ac:dyDescent="0.25">
      <c r="A12" s="113"/>
      <c r="B12" s="195"/>
      <c r="C12" s="196"/>
      <c r="D12" s="190"/>
      <c r="E12" s="191"/>
      <c r="F12" s="191"/>
      <c r="G12" s="191"/>
      <c r="H12" s="191"/>
      <c r="I12" s="192"/>
      <c r="J12" s="186"/>
    </row>
    <row r="13" spans="1:10" ht="16.5" customHeight="1" x14ac:dyDescent="0.25">
      <c r="A13" s="112">
        <f t="shared" si="0"/>
        <v>5</v>
      </c>
      <c r="B13" s="114" t="s">
        <v>77</v>
      </c>
      <c r="C13" s="115"/>
      <c r="D13" s="187" t="s">
        <v>80</v>
      </c>
      <c r="E13" s="188"/>
      <c r="F13" s="188"/>
      <c r="G13" s="188"/>
      <c r="H13" s="188"/>
      <c r="I13" s="189"/>
      <c r="J13" s="140">
        <v>93.51</v>
      </c>
    </row>
    <row r="14" spans="1:10" ht="16.5" customHeight="1" x14ac:dyDescent="0.25">
      <c r="A14" s="113"/>
      <c r="B14" s="116"/>
      <c r="C14" s="117"/>
      <c r="D14" s="190"/>
      <c r="E14" s="191"/>
      <c r="F14" s="191"/>
      <c r="G14" s="191"/>
      <c r="H14" s="191"/>
      <c r="I14" s="192"/>
      <c r="J14" s="141"/>
    </row>
    <row r="15" spans="1:10" ht="16.5" customHeight="1" x14ac:dyDescent="0.25">
      <c r="A15" s="112">
        <f t="shared" si="0"/>
        <v>6</v>
      </c>
      <c r="B15" s="114" t="s">
        <v>81</v>
      </c>
      <c r="C15" s="115"/>
      <c r="D15" s="118" t="s">
        <v>82</v>
      </c>
      <c r="E15" s="119"/>
      <c r="F15" s="119"/>
      <c r="G15" s="119"/>
      <c r="H15" s="119"/>
      <c r="I15" s="120"/>
      <c r="J15" s="140">
        <v>943.86</v>
      </c>
    </row>
    <row r="16" spans="1:10" ht="16.5" customHeight="1" x14ac:dyDescent="0.25">
      <c r="A16" s="113"/>
      <c r="B16" s="116"/>
      <c r="C16" s="117"/>
      <c r="D16" s="121"/>
      <c r="E16" s="122"/>
      <c r="F16" s="122"/>
      <c r="G16" s="122"/>
      <c r="H16" s="122"/>
      <c r="I16" s="123"/>
      <c r="J16" s="141"/>
    </row>
    <row r="17" spans="1:10" ht="16.5" customHeight="1" x14ac:dyDescent="0.25">
      <c r="A17" s="112">
        <f t="shared" si="0"/>
        <v>7</v>
      </c>
      <c r="B17" s="114" t="s">
        <v>83</v>
      </c>
      <c r="C17" s="115"/>
      <c r="D17" s="118" t="s">
        <v>84</v>
      </c>
      <c r="E17" s="119"/>
      <c r="F17" s="119"/>
      <c r="G17" s="119"/>
      <c r="H17" s="119"/>
      <c r="I17" s="120"/>
      <c r="J17" s="140">
        <v>41.35</v>
      </c>
    </row>
    <row r="18" spans="1:10" ht="16.5" customHeight="1" x14ac:dyDescent="0.25">
      <c r="A18" s="113"/>
      <c r="B18" s="116"/>
      <c r="C18" s="117"/>
      <c r="D18" s="121"/>
      <c r="E18" s="122"/>
      <c r="F18" s="122"/>
      <c r="G18" s="122"/>
      <c r="H18" s="122"/>
      <c r="I18" s="123"/>
      <c r="J18" s="141"/>
    </row>
    <row r="19" spans="1:10" ht="16.5" customHeight="1" x14ac:dyDescent="0.25">
      <c r="A19" s="112">
        <f t="shared" si="0"/>
        <v>8</v>
      </c>
      <c r="B19" s="114" t="s">
        <v>85</v>
      </c>
      <c r="C19" s="115"/>
      <c r="D19" s="118" t="s">
        <v>86</v>
      </c>
      <c r="E19" s="119"/>
      <c r="F19" s="119"/>
      <c r="G19" s="119"/>
      <c r="H19" s="119"/>
      <c r="I19" s="120"/>
      <c r="J19" s="140">
        <v>66.319999999999993</v>
      </c>
    </row>
    <row r="20" spans="1:10" ht="16.5" customHeight="1" x14ac:dyDescent="0.25">
      <c r="A20" s="113"/>
      <c r="B20" s="116"/>
      <c r="C20" s="117"/>
      <c r="D20" s="121"/>
      <c r="E20" s="122"/>
      <c r="F20" s="122"/>
      <c r="G20" s="122"/>
      <c r="H20" s="122"/>
      <c r="I20" s="123"/>
      <c r="J20" s="141"/>
    </row>
    <row r="21" spans="1:10" ht="16.5" customHeight="1" x14ac:dyDescent="0.25">
      <c r="A21" s="112">
        <f t="shared" si="0"/>
        <v>9</v>
      </c>
      <c r="B21" s="114" t="s">
        <v>87</v>
      </c>
      <c r="C21" s="115"/>
      <c r="D21" s="118" t="s">
        <v>88</v>
      </c>
      <c r="E21" s="119"/>
      <c r="F21" s="119"/>
      <c r="G21" s="119"/>
      <c r="H21" s="119"/>
      <c r="I21" s="120"/>
      <c r="J21" s="140">
        <v>17.55</v>
      </c>
    </row>
    <row r="22" spans="1:10" ht="16.5" customHeight="1" x14ac:dyDescent="0.25">
      <c r="A22" s="113"/>
      <c r="B22" s="116"/>
      <c r="C22" s="117"/>
      <c r="D22" s="121"/>
      <c r="E22" s="122"/>
      <c r="F22" s="122"/>
      <c r="G22" s="122"/>
      <c r="H22" s="122"/>
      <c r="I22" s="123"/>
      <c r="J22" s="141"/>
    </row>
    <row r="23" spans="1:10" ht="16.5" customHeight="1" x14ac:dyDescent="0.25">
      <c r="A23" s="112">
        <f t="shared" si="0"/>
        <v>10</v>
      </c>
      <c r="B23" s="114" t="s">
        <v>89</v>
      </c>
      <c r="C23" s="115"/>
      <c r="D23" s="118" t="s">
        <v>90</v>
      </c>
      <c r="E23" s="119"/>
      <c r="F23" s="119"/>
      <c r="G23" s="119"/>
      <c r="H23" s="119"/>
      <c r="I23" s="120"/>
      <c r="J23" s="140">
        <v>12883.27</v>
      </c>
    </row>
    <row r="24" spans="1:10" ht="16.5" customHeight="1" x14ac:dyDescent="0.25">
      <c r="A24" s="113"/>
      <c r="B24" s="116"/>
      <c r="C24" s="117"/>
      <c r="D24" s="121"/>
      <c r="E24" s="122"/>
      <c r="F24" s="122"/>
      <c r="G24" s="122"/>
      <c r="H24" s="122"/>
      <c r="I24" s="123"/>
      <c r="J24" s="141"/>
    </row>
    <row r="25" spans="1:10" ht="16.5" customHeight="1" x14ac:dyDescent="0.3">
      <c r="A25" s="23"/>
      <c r="B25" s="27"/>
      <c r="C25" s="27"/>
      <c r="D25" s="35"/>
      <c r="E25" s="35"/>
      <c r="F25" s="35"/>
      <c r="G25" s="35"/>
      <c r="H25" s="35"/>
      <c r="I25" s="126" t="s">
        <v>35</v>
      </c>
      <c r="J25" s="126">
        <f>SUM(J5:J24)</f>
        <v>14457.74</v>
      </c>
    </row>
    <row r="26" spans="1:10" ht="16.5" customHeight="1" x14ac:dyDescent="0.3">
      <c r="A26" s="23"/>
      <c r="B26" s="27"/>
      <c r="C26" s="27"/>
      <c r="D26" s="35"/>
      <c r="E26" s="35"/>
      <c r="F26" s="35"/>
      <c r="G26" s="35"/>
      <c r="H26" s="35"/>
      <c r="I26" s="127"/>
      <c r="J26" s="127"/>
    </row>
    <row r="27" spans="1:10" ht="16.5" customHeight="1" x14ac:dyDescent="0.25"/>
    <row r="28" spans="1:10" ht="16.5" customHeight="1" x14ac:dyDescent="0.25"/>
    <row r="29" spans="1:10" ht="15" customHeight="1" x14ac:dyDescent="0.25"/>
    <row r="30" spans="1:10" ht="15" customHeight="1" x14ac:dyDescent="0.25"/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6">
    <mergeCell ref="D5:I6"/>
    <mergeCell ref="B11:C12"/>
    <mergeCell ref="D11:I12"/>
    <mergeCell ref="J25:J26"/>
    <mergeCell ref="A21:A22"/>
    <mergeCell ref="B21:C22"/>
    <mergeCell ref="D21:I22"/>
    <mergeCell ref="J21:J22"/>
    <mergeCell ref="A23:A24"/>
    <mergeCell ref="B23:C24"/>
    <mergeCell ref="D23:I24"/>
    <mergeCell ref="J23:J24"/>
    <mergeCell ref="I25:I26"/>
    <mergeCell ref="A19:A20"/>
    <mergeCell ref="A17:A18"/>
    <mergeCell ref="A13:A14"/>
    <mergeCell ref="A5:A6"/>
    <mergeCell ref="A7:A8"/>
    <mergeCell ref="A9:A10"/>
    <mergeCell ref="A11:A12"/>
    <mergeCell ref="A15:A16"/>
    <mergeCell ref="B19:C20"/>
    <mergeCell ref="D19:I20"/>
    <mergeCell ref="J19:J20"/>
    <mergeCell ref="B15:C16"/>
    <mergeCell ref="D15:I16"/>
    <mergeCell ref="J15:J16"/>
    <mergeCell ref="B17:C18"/>
    <mergeCell ref="D17:I18"/>
    <mergeCell ref="J17:J18"/>
    <mergeCell ref="A1:J1"/>
    <mergeCell ref="A2:J2"/>
    <mergeCell ref="J11:J12"/>
    <mergeCell ref="B13:C14"/>
    <mergeCell ref="D13:I14"/>
    <mergeCell ref="J13:J14"/>
    <mergeCell ref="J5:J6"/>
    <mergeCell ref="B7:C8"/>
    <mergeCell ref="D7:I8"/>
    <mergeCell ref="J7:J8"/>
    <mergeCell ref="B9:C10"/>
    <mergeCell ref="D9:I10"/>
    <mergeCell ref="J9:J10"/>
    <mergeCell ref="B4:C4"/>
    <mergeCell ref="D4:I4"/>
    <mergeCell ref="B5:C6"/>
  </mergeCells>
  <printOptions horizontalCentered="1" verticalCentered="1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Summary</vt:lpstr>
      <vt:lpstr>TT&amp;O Wksht</vt:lpstr>
      <vt:lpstr>TT&amp;O Personnel</vt:lpstr>
      <vt:lpstr>TT&amp;O Travel</vt:lpstr>
      <vt:lpstr>TT&amp;O Other</vt:lpstr>
      <vt:lpstr>Personnel</vt:lpstr>
      <vt:lpstr>Travel</vt:lpstr>
      <vt:lpstr>Equipment</vt:lpstr>
      <vt:lpstr>Supplies</vt:lpstr>
      <vt:lpstr>Other</vt:lpstr>
      <vt:lpstr>Contractual</vt:lpstr>
      <vt:lpstr>Contractual!Print_Area</vt:lpstr>
      <vt:lpstr>Equipment!Print_Area</vt:lpstr>
      <vt:lpstr>Other!Print_Area</vt:lpstr>
      <vt:lpstr>Personnel!Print_Area</vt:lpstr>
      <vt:lpstr>Supplies!Print_Area</vt:lpstr>
      <vt:lpstr>Travel!Print_Area</vt:lpstr>
      <vt:lpstr>'TT&amp;O Other'!Print_Area</vt:lpstr>
      <vt:lpstr>'TT&amp;O Personnel'!Print_Area</vt:lpstr>
      <vt:lpstr>'TT&amp;O Travel'!Print_Area</vt:lpstr>
      <vt:lpstr>'TT&amp;O Wksht'!Print_Area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</dc:creator>
  <cp:lastModifiedBy>Genevieve.Sandoval</cp:lastModifiedBy>
  <cp:lastPrinted>2016-06-22T15:38:18Z</cp:lastPrinted>
  <dcterms:created xsi:type="dcterms:W3CDTF">2010-10-05T18:30:10Z</dcterms:created>
  <dcterms:modified xsi:type="dcterms:W3CDTF">2016-10-20T19:24:39Z</dcterms:modified>
</cp:coreProperties>
</file>